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Land &amp; Building -2023 -2024\GOLDSTAB ORGANICS PRIVATE LIMITED - Sarigram -Plot No. 2816\"/>
    </mc:Choice>
  </mc:AlternateContent>
  <xr:revisionPtr revIDLastSave="0" documentId="13_ncr:1_{FC621DC8-6DC1-44B9-A91A-4F5E2007019D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  <sheet name="Sheet3" sheetId="7" r:id="rId4"/>
    <sheet name="Sheet4" sheetId="8" r:id="rId5"/>
  </sheets>
  <calcPr calcId="191029"/>
</workbook>
</file>

<file path=xl/calcChain.xml><?xml version="1.0" encoding="utf-8"?>
<calcChain xmlns="http://schemas.openxmlformats.org/spreadsheetml/2006/main">
  <c r="C28" i="4" l="1"/>
  <c r="C31" i="4" s="1"/>
  <c r="C36" i="4" s="1"/>
  <c r="H27" i="4"/>
  <c r="I27" i="4" s="1"/>
  <c r="H26" i="4"/>
  <c r="J26" i="4" s="1"/>
  <c r="K26" i="4" s="1"/>
  <c r="L26" i="4" s="1"/>
  <c r="N26" i="4" s="1"/>
  <c r="H25" i="4"/>
  <c r="J25" i="4" s="1"/>
  <c r="K25" i="4" s="1"/>
  <c r="L25" i="4" s="1"/>
  <c r="N25" i="4" s="1"/>
  <c r="H24" i="4"/>
  <c r="J24" i="4" s="1"/>
  <c r="K24" i="4" s="1"/>
  <c r="L24" i="4" s="1"/>
  <c r="N24" i="4" s="1"/>
  <c r="O27" i="4"/>
  <c r="O26" i="4"/>
  <c r="O25" i="4"/>
  <c r="O24" i="4"/>
  <c r="O23" i="4"/>
  <c r="H23" i="4"/>
  <c r="J23" i="4" s="1"/>
  <c r="O22" i="4"/>
  <c r="H22" i="4"/>
  <c r="J22" i="4" s="1"/>
  <c r="O21" i="4"/>
  <c r="H21" i="4"/>
  <c r="J21" i="4" s="1"/>
  <c r="O20" i="4"/>
  <c r="H20" i="4"/>
  <c r="O19" i="4"/>
  <c r="H19" i="4"/>
  <c r="J19" i="4" s="1"/>
  <c r="O17" i="4"/>
  <c r="H17" i="4"/>
  <c r="J17" i="4" s="1"/>
  <c r="O18" i="4"/>
  <c r="H18" i="4"/>
  <c r="O16" i="4"/>
  <c r="H16" i="4"/>
  <c r="O12" i="4"/>
  <c r="H12" i="4"/>
  <c r="J12" i="4" s="1"/>
  <c r="K12" i="4" s="1"/>
  <c r="L12" i="4" s="1"/>
  <c r="N12" i="4" s="1"/>
  <c r="O11" i="4"/>
  <c r="H11" i="4"/>
  <c r="J11" i="4" s="1"/>
  <c r="K11" i="4" s="1"/>
  <c r="L11" i="4" s="1"/>
  <c r="N11" i="4" s="1"/>
  <c r="O10" i="4"/>
  <c r="H10" i="4"/>
  <c r="J10" i="4" s="1"/>
  <c r="K10" i="4" s="1"/>
  <c r="L10" i="4" s="1"/>
  <c r="N10" i="4" s="1"/>
  <c r="I26" i="4" l="1"/>
  <c r="M26" i="4"/>
  <c r="M27" i="4"/>
  <c r="M25" i="4"/>
  <c r="M24" i="4"/>
  <c r="I25" i="4"/>
  <c r="J18" i="4"/>
  <c r="K18" i="4" s="1"/>
  <c r="L18" i="4" s="1"/>
  <c r="N18" i="4" s="1"/>
  <c r="M18" i="4" s="1"/>
  <c r="I24" i="4"/>
  <c r="J27" i="4"/>
  <c r="K27" i="4" s="1"/>
  <c r="L27" i="4" s="1"/>
  <c r="N27" i="4" s="1"/>
  <c r="K19" i="4"/>
  <c r="L19" i="4" s="1"/>
  <c r="N19" i="4" s="1"/>
  <c r="M19" i="4" s="1"/>
  <c r="K17" i="4"/>
  <c r="L17" i="4" s="1"/>
  <c r="N17" i="4" s="1"/>
  <c r="M17" i="4" s="1"/>
  <c r="K22" i="4"/>
  <c r="L22" i="4" s="1"/>
  <c r="N22" i="4" s="1"/>
  <c r="M22" i="4" s="1"/>
  <c r="J16" i="4"/>
  <c r="K16" i="4" s="1"/>
  <c r="L16" i="4" s="1"/>
  <c r="N16" i="4" s="1"/>
  <c r="M16" i="4" s="1"/>
  <c r="J20" i="4"/>
  <c r="K20" i="4" s="1"/>
  <c r="L20" i="4" s="1"/>
  <c r="N20" i="4" s="1"/>
  <c r="M20" i="4" s="1"/>
  <c r="K21" i="4"/>
  <c r="L21" i="4" s="1"/>
  <c r="N21" i="4" s="1"/>
  <c r="M21" i="4" s="1"/>
  <c r="K23" i="4"/>
  <c r="L23" i="4" s="1"/>
  <c r="N23" i="4" s="1"/>
  <c r="M23" i="4" s="1"/>
  <c r="I23" i="4"/>
  <c r="I22" i="4"/>
  <c r="I19" i="4"/>
  <c r="I20" i="4"/>
  <c r="I21" i="4"/>
  <c r="I17" i="4"/>
  <c r="I16" i="4"/>
  <c r="I18" i="4"/>
  <c r="M11" i="4"/>
  <c r="M10" i="4"/>
  <c r="M12" i="4"/>
  <c r="I10" i="4"/>
  <c r="I11" i="4"/>
  <c r="I12" i="4"/>
  <c r="O13" i="4"/>
  <c r="O15" i="4" l="1"/>
  <c r="H15" i="4"/>
  <c r="J15" i="4" s="1"/>
  <c r="K15" i="4" s="1"/>
  <c r="L15" i="4" s="1"/>
  <c r="N15" i="4" s="1"/>
  <c r="O14" i="4"/>
  <c r="O28" i="4" s="1"/>
  <c r="H14" i="4"/>
  <c r="J14" i="4" s="1"/>
  <c r="K14" i="4" s="1"/>
  <c r="L14" i="4" s="1"/>
  <c r="N14" i="4" s="1"/>
  <c r="M15" i="4" l="1"/>
  <c r="I15" i="4"/>
  <c r="M14" i="4"/>
  <c r="I14" i="4"/>
  <c r="C128" i="4"/>
  <c r="B97" i="4" l="1"/>
  <c r="B98" i="4" s="1"/>
  <c r="H13" i="4" l="1"/>
  <c r="I13" i="4" l="1"/>
  <c r="J13" i="4" l="1"/>
  <c r="K13" i="4" s="1"/>
  <c r="L13" i="4" s="1"/>
  <c r="N13" i="4" s="1"/>
  <c r="N28" i="4" s="1"/>
  <c r="M13" i="4" l="1"/>
  <c r="M28" i="4" s="1"/>
  <c r="C5" i="4"/>
  <c r="C41" i="4" s="1"/>
  <c r="C38" i="4"/>
  <c r="C44" i="4" s="1"/>
  <c r="C48" i="4"/>
  <c r="C33" i="4" l="1"/>
  <c r="C42" i="4" l="1"/>
  <c r="C49" i="4"/>
  <c r="C45" i="4" l="1"/>
  <c r="C47" i="4" s="1"/>
  <c r="C46" i="4" l="1"/>
</calcChain>
</file>

<file path=xl/sharedStrings.xml><?xml version="1.0" encoding="utf-8"?>
<sst xmlns="http://schemas.openxmlformats.org/spreadsheetml/2006/main" count="65" uniqueCount="55">
  <si>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</si>
  <si>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</si>
  <si>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</si>
  <si>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</si>
  <si>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</si>
  <si>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</si>
  <si>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</si>
  <si>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</si>
  <si>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</si>
  <si>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</si>
  <si>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</si>
  <si>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</si>
  <si>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</si>
  <si>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</si>
  <si>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</si>
  <si>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</si>
  <si>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</si>
  <si>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</si>
  <si>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</si>
  <si>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</si>
  <si>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</si>
  <si>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</si>
  <si>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</si>
  <si>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</si>
  <si>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</si>
  <si>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</si>
  <si>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</si>
  <si>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</si>
  <si>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</si>
  <si>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</si>
  <si>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Total Fair Market Value</t>
  </si>
  <si>
    <t>`</t>
  </si>
  <si>
    <t>Age Of Build. In Years(approx)</t>
  </si>
  <si>
    <t>Sq.M</t>
  </si>
  <si>
    <t>Total BUA</t>
  </si>
  <si>
    <t>Structure Value (as per approved plan)</t>
  </si>
  <si>
    <t xml:space="preserve">Ground Floor </t>
  </si>
  <si>
    <t xml:space="preserve">First Floor </t>
  </si>
  <si>
    <t xml:space="preserve"> </t>
  </si>
  <si>
    <t xml:space="preserve">Main Plat Building(Gr.Floor) </t>
  </si>
  <si>
    <t>Boiler Shed</t>
  </si>
  <si>
    <t xml:space="preserve">Admin Building </t>
  </si>
  <si>
    <t xml:space="preserve">Ground floor </t>
  </si>
  <si>
    <t xml:space="preserve">Second Floor </t>
  </si>
  <si>
    <t>CS &amp; CZ Plant</t>
  </si>
  <si>
    <t xml:space="preserve">Ground  Floor </t>
  </si>
  <si>
    <t>RM Store Shed</t>
  </si>
  <si>
    <t>Finished Goods Building 2 (pt)</t>
  </si>
  <si>
    <t>Finished Goods Building 1</t>
  </si>
  <si>
    <t>Finished Building 2 (pt)</t>
  </si>
  <si>
    <t>Finished Goods Shed -3</t>
  </si>
  <si>
    <t>Sodium Perchlorates</t>
  </si>
  <si>
    <t>Security Offices</t>
  </si>
  <si>
    <r>
      <t>(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Calibri"/>
        <family val="2"/>
      </rPr>
      <t>)</t>
    </r>
  </si>
  <si>
    <t>Land Area &amp; Built up area considered as per previous report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</si>
</sst>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sz val="13"/>
      <color theme="1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Rupee Foradian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2" fontId="14" fillId="0" borderId="0" xfId="0" applyNumberFormat="1" applyFont="1" applyAlignment="1"/>
    <xf numFmtId="4" fontId="3" fillId="0" borderId="0" xfId="0" applyNumberFormat="1" applyFont="1" applyAlignment="1">
      <alignment vertical="top"/>
    </xf>
    <xf numFmtId="43" fontId="3" fillId="0" borderId="0" xfId="1" applyFont="1"/>
    <xf numFmtId="2" fontId="1" fillId="0" borderId="0" xfId="0" applyNumberFormat="1" applyFont="1"/>
    <xf numFmtId="0" fontId="6" fillId="0" borderId="1" xfId="0" applyFont="1" applyBorder="1"/>
    <xf numFmtId="2" fontId="1" fillId="0" borderId="1" xfId="0" applyNumberFormat="1" applyFont="1" applyBorder="1"/>
    <xf numFmtId="2" fontId="10" fillId="0" borderId="1" xfId="1" applyNumberFormat="1" applyFont="1" applyBorder="1"/>
    <xf numFmtId="2" fontId="0" fillId="0" borderId="1" xfId="0" applyNumberFormat="1" applyBorder="1"/>
    <xf numFmtId="0" fontId="2" fillId="0" borderId="1" xfId="0" applyFont="1" applyBorder="1" applyAlignment="1">
      <alignment horizontal="center" vertical="top" wrapText="1" shrinkToFit="1"/>
    </xf>
    <xf numFmtId="0" fontId="15" fillId="0" borderId="1" xfId="0" applyFont="1" applyBorder="1" applyAlignment="1">
      <alignment horizontal="center" vertical="top" wrapText="1" shrinkToFit="1"/>
    </xf>
    <xf numFmtId="43" fontId="1" fillId="0" borderId="1" xfId="1" applyFont="1" applyBorder="1" applyAlignment="1">
      <alignment vertical="center" wrapText="1"/>
    </xf>
    <xf numFmtId="2" fontId="17" fillId="0" borderId="0" xfId="1" applyNumberFormat="1" applyFont="1"/>
    <xf numFmtId="0" fontId="17" fillId="0" borderId="0" xfId="0" applyFont="1"/>
    <xf numFmtId="0" fontId="18" fillId="0" borderId="0" xfId="0" applyFont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6" fillId="0" borderId="3" xfId="0" applyFont="1" applyBorder="1" applyAlignment="1">
      <alignment horizontal="left" vertical="center" wrapText="1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333375</xdr:colOff>
      <xdr:row>28</xdr:row>
      <xdr:rowOff>206996</xdr:rowOff>
    </xdr:from>
    <xdr:to>
      <xdr:col>14</xdr:col>
      <xdr:colOff>1010701</xdr:colOff>
      <xdr:row>49</xdr:row>
      <xdr:rowOff>66675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EB1F2B3-1632-4582-A5D6-7D7520A89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4925" y="6750671"/>
          <a:ext cx="6725701" cy="4288804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P185"/>
  <sheetViews>
    <sheetView tabSelected="1" zoomScaleNormal="100" workbookViewId="0">
      <pane xSplit="3" ySplit="8" topLeftCell="D9" activePane="bottomRight" state="frozen"/>
      <selection pane="topRight" activeCell="C1" sqref="C1"/>
      <selection pane="bottomLeft" activeCell="A7" sqref="A7"/>
      <selection pane="bottomRight" activeCell="P15" sqref="P15"/>
    </sheetView>
  </sheetViews>
  <sheetFormatPr defaultColWidth="20" defaultRowHeight="16.5" x14ac:dyDescent="0.3"/>
  <cols>
    <col min="1" max="1" width="6.7109375" style="1" customWidth="1"/>
    <col min="2" max="2" width="28" style="16" customWidth="1"/>
    <col min="3" max="3" width="13.140625" style="66" customWidth="1"/>
    <col min="4" max="4" width="7.85546875" style="1" customWidth="1"/>
    <col min="5" max="5" width="7.7109375" style="1" customWidth="1"/>
    <col min="6" max="6" width="8.28515625" style="1" customWidth="1"/>
    <col min="7" max="7" width="11.7109375" style="4" customWidth="1"/>
    <col min="8" max="8" width="8.28515625" style="4" customWidth="1"/>
    <col min="9" max="9" width="9.85546875" style="4" customWidth="1"/>
    <col min="10" max="10" width="8.85546875" style="4" customWidth="1"/>
    <col min="11" max="11" width="9.7109375" style="1" customWidth="1"/>
    <col min="12" max="12" width="12" style="4" customWidth="1"/>
    <col min="13" max="13" width="13.7109375" style="1" customWidth="1"/>
    <col min="14" max="14" width="16.5703125" style="1" customWidth="1"/>
    <col min="15" max="15" width="15.28515625" style="4" customWidth="1"/>
    <col min="16" max="16384" width="20" style="1"/>
  </cols>
  <sheetData>
    <row r="1" spans="2:16" ht="17.25" customHeight="1" x14ac:dyDescent="0.3">
      <c r="B1" s="69"/>
      <c r="C1" s="69"/>
      <c r="D1" s="69"/>
      <c r="E1" s="69"/>
      <c r="F1" s="69"/>
      <c r="G1" s="69"/>
      <c r="H1" s="69"/>
      <c r="I1" s="1"/>
      <c r="J1" s="1"/>
      <c r="L1" s="1"/>
    </row>
    <row r="2" spans="2:16" ht="15.75" customHeight="1" x14ac:dyDescent="0.3">
      <c r="B2" s="6" t="s">
        <v>11</v>
      </c>
      <c r="C2" s="57"/>
    </row>
    <row r="3" spans="2:16" x14ac:dyDescent="0.3">
      <c r="B3" s="12" t="s">
        <v>9</v>
      </c>
      <c r="C3" s="76">
        <v>25227</v>
      </c>
      <c r="D3" s="38" t="s">
        <v>33</v>
      </c>
      <c r="G3" s="1"/>
      <c r="H3" s="1"/>
      <c r="I3" s="1"/>
      <c r="K3" s="4"/>
      <c r="M3" s="4"/>
      <c r="O3" s="1"/>
    </row>
    <row r="4" spans="2:16" x14ac:dyDescent="0.3">
      <c r="B4" s="13" t="s">
        <v>5</v>
      </c>
      <c r="C4" s="58">
        <v>12000</v>
      </c>
      <c r="D4" s="14"/>
      <c r="F4" s="71"/>
      <c r="G4" s="80"/>
      <c r="H4" s="82" t="s">
        <v>54</v>
      </c>
      <c r="I4" s="82"/>
      <c r="J4" s="82"/>
      <c r="K4" s="82"/>
      <c r="L4" s="82"/>
      <c r="M4" s="81"/>
      <c r="O4" s="1"/>
    </row>
    <row r="5" spans="2:16" x14ac:dyDescent="0.3">
      <c r="B5" s="39" t="s">
        <v>16</v>
      </c>
      <c r="C5" s="59">
        <f>ROUND((C3*C4),0)</f>
        <v>302724000</v>
      </c>
      <c r="D5" s="14"/>
      <c r="G5" s="18"/>
      <c r="H5" s="1"/>
      <c r="K5" s="4"/>
      <c r="M5" s="4"/>
      <c r="O5" s="1"/>
    </row>
    <row r="6" spans="2:16" ht="20.25" customHeight="1" x14ac:dyDescent="0.3">
      <c r="B6" s="40"/>
      <c r="C6" s="60"/>
      <c r="D6" s="41"/>
      <c r="F6" s="18"/>
      <c r="G6" s="20"/>
      <c r="H6" s="1"/>
      <c r="K6" s="4"/>
      <c r="M6" s="4"/>
      <c r="O6" s="1"/>
    </row>
    <row r="7" spans="2:16" ht="18.75" customHeight="1" x14ac:dyDescent="0.3">
      <c r="B7" s="88" t="s">
        <v>35</v>
      </c>
      <c r="C7" s="88"/>
      <c r="E7" s="17"/>
    </row>
    <row r="8" spans="2:16" s="2" customFormat="1" ht="63.75" x14ac:dyDescent="0.2">
      <c r="B8" s="42" t="s">
        <v>17</v>
      </c>
      <c r="C8" s="61" t="s">
        <v>29</v>
      </c>
      <c r="D8" s="42" t="s">
        <v>0</v>
      </c>
      <c r="E8" s="42" t="s">
        <v>1</v>
      </c>
      <c r="F8" s="42" t="s">
        <v>2</v>
      </c>
      <c r="G8" s="42" t="s">
        <v>18</v>
      </c>
      <c r="H8" s="42" t="s">
        <v>32</v>
      </c>
      <c r="I8" s="42" t="s">
        <v>19</v>
      </c>
      <c r="J8" s="42" t="s">
        <v>3</v>
      </c>
      <c r="K8" s="42" t="s">
        <v>4</v>
      </c>
      <c r="L8" s="42" t="s">
        <v>14</v>
      </c>
      <c r="M8" s="42" t="s">
        <v>20</v>
      </c>
      <c r="N8" s="77" t="s">
        <v>15</v>
      </c>
      <c r="O8" s="42" t="s">
        <v>21</v>
      </c>
      <c r="P8" s="2" t="s">
        <v>38</v>
      </c>
    </row>
    <row r="9" spans="2:16" s="22" customFormat="1" x14ac:dyDescent="0.2">
      <c r="B9" s="21"/>
      <c r="C9" s="61" t="s">
        <v>28</v>
      </c>
      <c r="D9" s="42"/>
      <c r="E9" s="42"/>
      <c r="F9" s="42"/>
      <c r="G9" s="3" t="s">
        <v>22</v>
      </c>
      <c r="H9" s="42"/>
      <c r="I9" s="42"/>
      <c r="J9" s="3"/>
      <c r="K9" s="3"/>
      <c r="L9" s="3" t="s">
        <v>22</v>
      </c>
      <c r="M9" s="3" t="s">
        <v>22</v>
      </c>
      <c r="N9" s="78" t="s">
        <v>53</v>
      </c>
      <c r="O9" s="3" t="s">
        <v>22</v>
      </c>
    </row>
    <row r="10" spans="2:16" s="22" customFormat="1" x14ac:dyDescent="0.3">
      <c r="B10" s="49" t="s">
        <v>39</v>
      </c>
      <c r="C10" s="74">
        <v>3273.23</v>
      </c>
      <c r="D10" s="49">
        <v>2013</v>
      </c>
      <c r="E10" s="23">
        <v>2024</v>
      </c>
      <c r="F10" s="44">
        <v>60</v>
      </c>
      <c r="G10" s="44">
        <v>18000</v>
      </c>
      <c r="H10" s="44">
        <f t="shared" ref="H10:H12" si="0">E10-D10</f>
        <v>11</v>
      </c>
      <c r="I10" s="44">
        <f t="shared" ref="I10:I12" si="1">F10-H10</f>
        <v>49</v>
      </c>
      <c r="J10" s="44">
        <f t="shared" ref="J10:J12" si="2">IF(H10&gt;=5,90*H10/F10,0)</f>
        <v>16.5</v>
      </c>
      <c r="K10" s="44">
        <f t="shared" ref="K10:K12" si="3">G10/100*J10</f>
        <v>2970</v>
      </c>
      <c r="L10" s="44">
        <f t="shared" ref="L10:L12" si="4">ROUND((G10-K10),0)</f>
        <v>15030</v>
      </c>
      <c r="M10" s="44">
        <f t="shared" ref="M10:M12" si="5">O10-N10</f>
        <v>9721493</v>
      </c>
      <c r="N10" s="79">
        <f t="shared" ref="N10:N12" si="6">ROUND(L10*C10,0)</f>
        <v>49196647</v>
      </c>
      <c r="O10" s="44">
        <f>ROUND(G10*C10,0)</f>
        <v>58918140</v>
      </c>
    </row>
    <row r="11" spans="2:16" s="22" customFormat="1" x14ac:dyDescent="0.3">
      <c r="B11" s="49" t="s">
        <v>40</v>
      </c>
      <c r="C11" s="74">
        <v>50</v>
      </c>
      <c r="D11" s="49">
        <v>2013</v>
      </c>
      <c r="E11" s="23">
        <v>2024</v>
      </c>
      <c r="F11" s="44">
        <v>60</v>
      </c>
      <c r="G11" s="44">
        <v>15000</v>
      </c>
      <c r="H11" s="44">
        <f t="shared" si="0"/>
        <v>11</v>
      </c>
      <c r="I11" s="44">
        <f t="shared" si="1"/>
        <v>49</v>
      </c>
      <c r="J11" s="44">
        <f t="shared" si="2"/>
        <v>16.5</v>
      </c>
      <c r="K11" s="44">
        <f t="shared" si="3"/>
        <v>2475</v>
      </c>
      <c r="L11" s="44">
        <f t="shared" si="4"/>
        <v>12525</v>
      </c>
      <c r="M11" s="44">
        <f t="shared" si="5"/>
        <v>123750</v>
      </c>
      <c r="N11" s="79">
        <f t="shared" si="6"/>
        <v>626250</v>
      </c>
      <c r="O11" s="44">
        <f t="shared" ref="O11:O12" si="7">ROUND(G11*C11,0)</f>
        <v>750000</v>
      </c>
    </row>
    <row r="12" spans="2:16" s="22" customFormat="1" x14ac:dyDescent="0.3">
      <c r="B12" s="73" t="s">
        <v>41</v>
      </c>
      <c r="C12" s="74"/>
      <c r="D12" s="49"/>
      <c r="E12" s="23"/>
      <c r="F12" s="44"/>
      <c r="G12" s="44"/>
      <c r="H12" s="44">
        <f t="shared" si="0"/>
        <v>0</v>
      </c>
      <c r="I12" s="44">
        <f t="shared" si="1"/>
        <v>0</v>
      </c>
      <c r="J12" s="44">
        <f t="shared" si="2"/>
        <v>0</v>
      </c>
      <c r="K12" s="44">
        <f t="shared" si="3"/>
        <v>0</v>
      </c>
      <c r="L12" s="44">
        <f t="shared" si="4"/>
        <v>0</v>
      </c>
      <c r="M12" s="44">
        <f t="shared" si="5"/>
        <v>0</v>
      </c>
      <c r="N12" s="79">
        <f t="shared" si="6"/>
        <v>0</v>
      </c>
      <c r="O12" s="44">
        <f t="shared" si="7"/>
        <v>0</v>
      </c>
    </row>
    <row r="13" spans="2:16" s="22" customFormat="1" x14ac:dyDescent="0.3">
      <c r="B13" s="49" t="s">
        <v>42</v>
      </c>
      <c r="C13" s="74">
        <v>255.85</v>
      </c>
      <c r="D13" s="49">
        <v>2013</v>
      </c>
      <c r="E13" s="23">
        <v>2024</v>
      </c>
      <c r="F13" s="44">
        <v>60</v>
      </c>
      <c r="G13" s="44">
        <v>20000</v>
      </c>
      <c r="H13" s="44">
        <f t="shared" ref="H13:H15" si="8">E13-D13</f>
        <v>11</v>
      </c>
      <c r="I13" s="44">
        <f t="shared" ref="I13:I15" si="9">F13-H13</f>
        <v>49</v>
      </c>
      <c r="J13" s="44">
        <f t="shared" ref="J13:J27" si="10">IF(H13&gt;=5,90*H13/F13,0)</f>
        <v>16.5</v>
      </c>
      <c r="K13" s="44">
        <f t="shared" ref="K13:K15" si="11">G13/100*J13</f>
        <v>3300</v>
      </c>
      <c r="L13" s="44">
        <f t="shared" ref="L13:L15" si="12">ROUND((G13-K13),0)</f>
        <v>16700</v>
      </c>
      <c r="M13" s="44">
        <f t="shared" ref="M13:M15" si="13">O13-N13</f>
        <v>844305</v>
      </c>
      <c r="N13" s="79">
        <f t="shared" ref="N13:N15" si="14">ROUND(L13*C13,0)</f>
        <v>4272695</v>
      </c>
      <c r="O13" s="44">
        <f>ROUND(G13*C13,0)</f>
        <v>5117000</v>
      </c>
    </row>
    <row r="14" spans="2:16" s="22" customFormat="1" x14ac:dyDescent="0.3">
      <c r="B14" s="49" t="s">
        <v>37</v>
      </c>
      <c r="C14" s="74">
        <v>255.85</v>
      </c>
      <c r="D14" s="49">
        <v>2013</v>
      </c>
      <c r="E14" s="23">
        <v>2024</v>
      </c>
      <c r="F14" s="44">
        <v>60</v>
      </c>
      <c r="G14" s="44">
        <v>20000</v>
      </c>
      <c r="H14" s="44">
        <f t="shared" si="8"/>
        <v>11</v>
      </c>
      <c r="I14" s="44">
        <f t="shared" si="9"/>
        <v>49</v>
      </c>
      <c r="J14" s="44">
        <f t="shared" si="10"/>
        <v>16.5</v>
      </c>
      <c r="K14" s="44">
        <f t="shared" si="11"/>
        <v>3300</v>
      </c>
      <c r="L14" s="44">
        <f t="shared" si="12"/>
        <v>16700</v>
      </c>
      <c r="M14" s="44">
        <f t="shared" si="13"/>
        <v>844305</v>
      </c>
      <c r="N14" s="79">
        <f t="shared" si="14"/>
        <v>4272695</v>
      </c>
      <c r="O14" s="44">
        <f t="shared" ref="O14:O15" si="15">ROUND(G14*C14,0)</f>
        <v>5117000</v>
      </c>
    </row>
    <row r="15" spans="2:16" s="22" customFormat="1" x14ac:dyDescent="0.3">
      <c r="B15" s="49" t="s">
        <v>43</v>
      </c>
      <c r="C15" s="74">
        <v>255.85</v>
      </c>
      <c r="D15" s="49">
        <v>2013</v>
      </c>
      <c r="E15" s="23">
        <v>2024</v>
      </c>
      <c r="F15" s="44">
        <v>60</v>
      </c>
      <c r="G15" s="44">
        <v>20000</v>
      </c>
      <c r="H15" s="44">
        <f t="shared" si="8"/>
        <v>11</v>
      </c>
      <c r="I15" s="44">
        <f t="shared" si="9"/>
        <v>49</v>
      </c>
      <c r="J15" s="44">
        <f t="shared" si="10"/>
        <v>16.5</v>
      </c>
      <c r="K15" s="44">
        <f t="shared" si="11"/>
        <v>3300</v>
      </c>
      <c r="L15" s="44">
        <f t="shared" si="12"/>
        <v>16700</v>
      </c>
      <c r="M15" s="44">
        <f t="shared" si="13"/>
        <v>844305</v>
      </c>
      <c r="N15" s="79">
        <f t="shared" si="14"/>
        <v>4272695</v>
      </c>
      <c r="O15" s="44">
        <f t="shared" si="15"/>
        <v>5117000</v>
      </c>
    </row>
    <row r="16" spans="2:16" s="22" customFormat="1" x14ac:dyDescent="0.3">
      <c r="B16" s="73" t="s">
        <v>44</v>
      </c>
      <c r="C16" s="74"/>
      <c r="D16" s="49"/>
      <c r="E16" s="23"/>
      <c r="F16" s="44"/>
      <c r="G16" s="44"/>
      <c r="H16" s="44">
        <f t="shared" ref="H16:H18" si="16">E16-D16</f>
        <v>0</v>
      </c>
      <c r="I16" s="44">
        <f t="shared" ref="I16:I18" si="17">F16-H16</f>
        <v>0</v>
      </c>
      <c r="J16" s="44">
        <f t="shared" si="10"/>
        <v>0</v>
      </c>
      <c r="K16" s="44">
        <f t="shared" ref="K16:K18" si="18">G16/100*J16</f>
        <v>0</v>
      </c>
      <c r="L16" s="44">
        <f t="shared" ref="L16:L18" si="19">ROUND((G16-K16),0)</f>
        <v>0</v>
      </c>
      <c r="M16" s="44">
        <f t="shared" ref="M16:M18" si="20">O16-N16</f>
        <v>0</v>
      </c>
      <c r="N16" s="79">
        <f t="shared" ref="N16:N18" si="21">ROUND(L16*C16,0)</f>
        <v>0</v>
      </c>
      <c r="O16" s="44">
        <f t="shared" ref="O16:O18" si="22">ROUND(G16*C16,0)</f>
        <v>0</v>
      </c>
    </row>
    <row r="17" spans="2:15" s="22" customFormat="1" x14ac:dyDescent="0.3">
      <c r="B17" s="49" t="s">
        <v>45</v>
      </c>
      <c r="C17" s="74">
        <v>1245.5</v>
      </c>
      <c r="D17" s="49">
        <v>2022</v>
      </c>
      <c r="E17" s="23">
        <v>2024</v>
      </c>
      <c r="F17" s="44">
        <v>60</v>
      </c>
      <c r="G17" s="44">
        <v>20000</v>
      </c>
      <c r="H17" s="44">
        <f t="shared" ref="H17" si="23">E17-D17</f>
        <v>2</v>
      </c>
      <c r="I17" s="44">
        <f t="shared" ref="I17" si="24">F17-H17</f>
        <v>58</v>
      </c>
      <c r="J17" s="44">
        <f t="shared" si="10"/>
        <v>0</v>
      </c>
      <c r="K17" s="44">
        <f t="shared" ref="K17" si="25">G17/100*J17</f>
        <v>0</v>
      </c>
      <c r="L17" s="44">
        <f t="shared" ref="L17" si="26">ROUND((G17-K17),0)</f>
        <v>20000</v>
      </c>
      <c r="M17" s="44">
        <f t="shared" ref="M17" si="27">O17-N17</f>
        <v>0</v>
      </c>
      <c r="N17" s="79">
        <f t="shared" ref="N17" si="28">ROUND(L17*C17,0)</f>
        <v>24910000</v>
      </c>
      <c r="O17" s="44">
        <f t="shared" ref="O17" si="29">ROUND(G17*C17,0)</f>
        <v>24910000</v>
      </c>
    </row>
    <row r="18" spans="2:15" s="22" customFormat="1" x14ac:dyDescent="0.3">
      <c r="B18" s="49" t="s">
        <v>37</v>
      </c>
      <c r="C18" s="74">
        <v>1245.5</v>
      </c>
      <c r="D18" s="49">
        <v>2022</v>
      </c>
      <c r="E18" s="23">
        <v>2024</v>
      </c>
      <c r="F18" s="44">
        <v>60</v>
      </c>
      <c r="G18" s="44">
        <v>20000</v>
      </c>
      <c r="H18" s="44">
        <f t="shared" si="16"/>
        <v>2</v>
      </c>
      <c r="I18" s="44">
        <f t="shared" si="17"/>
        <v>58</v>
      </c>
      <c r="J18" s="44">
        <f t="shared" si="10"/>
        <v>0</v>
      </c>
      <c r="K18" s="44">
        <f t="shared" si="18"/>
        <v>0</v>
      </c>
      <c r="L18" s="44">
        <f t="shared" si="19"/>
        <v>20000</v>
      </c>
      <c r="M18" s="44">
        <f t="shared" si="20"/>
        <v>0</v>
      </c>
      <c r="N18" s="79">
        <f t="shared" si="21"/>
        <v>24910000</v>
      </c>
      <c r="O18" s="44">
        <f t="shared" si="22"/>
        <v>24910000</v>
      </c>
    </row>
    <row r="19" spans="2:15" s="22" customFormat="1" x14ac:dyDescent="0.3">
      <c r="B19" s="49" t="s">
        <v>46</v>
      </c>
      <c r="C19" s="74">
        <v>818.43</v>
      </c>
      <c r="D19" s="49">
        <v>2019</v>
      </c>
      <c r="E19" s="23">
        <v>2024</v>
      </c>
      <c r="F19" s="44">
        <v>60</v>
      </c>
      <c r="G19" s="44">
        <v>15000</v>
      </c>
      <c r="H19" s="44">
        <f t="shared" ref="H19:H21" si="30">E19-D19</f>
        <v>5</v>
      </c>
      <c r="I19" s="44">
        <f t="shared" ref="I19:I21" si="31">F19-H19</f>
        <v>55</v>
      </c>
      <c r="J19" s="44">
        <f t="shared" si="10"/>
        <v>7.5</v>
      </c>
      <c r="K19" s="44">
        <f t="shared" ref="K19:K21" si="32">G19/100*J19</f>
        <v>1125</v>
      </c>
      <c r="L19" s="44">
        <f t="shared" ref="L19:L21" si="33">ROUND((G19-K19),0)</f>
        <v>13875</v>
      </c>
      <c r="M19" s="44">
        <f t="shared" ref="M19:M21" si="34">O19-N19</f>
        <v>920734</v>
      </c>
      <c r="N19" s="79">
        <f t="shared" ref="N19:N21" si="35">ROUND(L19*C19,0)</f>
        <v>11355716</v>
      </c>
      <c r="O19" s="44">
        <f t="shared" ref="O19:O21" si="36">ROUND(G19*C19,0)</f>
        <v>12276450</v>
      </c>
    </row>
    <row r="20" spans="2:15" s="22" customFormat="1" x14ac:dyDescent="0.3">
      <c r="B20" s="49" t="s">
        <v>48</v>
      </c>
      <c r="C20" s="74">
        <v>2338.1999999999998</v>
      </c>
      <c r="D20" s="49">
        <v>2019</v>
      </c>
      <c r="E20" s="23">
        <v>2024</v>
      </c>
      <c r="F20" s="44">
        <v>60</v>
      </c>
      <c r="G20" s="44">
        <v>18000</v>
      </c>
      <c r="H20" s="44">
        <f t="shared" si="30"/>
        <v>5</v>
      </c>
      <c r="I20" s="44">
        <f t="shared" si="31"/>
        <v>55</v>
      </c>
      <c r="J20" s="44">
        <f t="shared" si="10"/>
        <v>7.5</v>
      </c>
      <c r="K20" s="44">
        <f t="shared" si="32"/>
        <v>1350</v>
      </c>
      <c r="L20" s="44">
        <f t="shared" si="33"/>
        <v>16650</v>
      </c>
      <c r="M20" s="44">
        <f t="shared" si="34"/>
        <v>3156570</v>
      </c>
      <c r="N20" s="79">
        <f t="shared" si="35"/>
        <v>38931030</v>
      </c>
      <c r="O20" s="44">
        <f t="shared" si="36"/>
        <v>42087600</v>
      </c>
    </row>
    <row r="21" spans="2:15" s="22" customFormat="1" x14ac:dyDescent="0.3">
      <c r="B21" s="73" t="s">
        <v>47</v>
      </c>
      <c r="C21" s="74"/>
      <c r="D21" s="49"/>
      <c r="E21" s="23"/>
      <c r="F21" s="44"/>
      <c r="G21" s="44"/>
      <c r="H21" s="44">
        <f t="shared" si="30"/>
        <v>0</v>
      </c>
      <c r="I21" s="44">
        <f t="shared" si="31"/>
        <v>0</v>
      </c>
      <c r="J21" s="44">
        <f t="shared" si="10"/>
        <v>0</v>
      </c>
      <c r="K21" s="44">
        <f t="shared" si="32"/>
        <v>0</v>
      </c>
      <c r="L21" s="44">
        <f t="shared" si="33"/>
        <v>0</v>
      </c>
      <c r="M21" s="44">
        <f t="shared" si="34"/>
        <v>0</v>
      </c>
      <c r="N21" s="79">
        <f t="shared" si="35"/>
        <v>0</v>
      </c>
      <c r="O21" s="44">
        <f t="shared" si="36"/>
        <v>0</v>
      </c>
    </row>
    <row r="22" spans="2:15" s="22" customFormat="1" x14ac:dyDescent="0.3">
      <c r="B22" s="49" t="s">
        <v>36</v>
      </c>
      <c r="C22" s="74">
        <v>649.76</v>
      </c>
      <c r="D22" s="49">
        <v>2022</v>
      </c>
      <c r="E22" s="23">
        <v>2024</v>
      </c>
      <c r="F22" s="44">
        <v>60</v>
      </c>
      <c r="G22" s="44">
        <v>18000</v>
      </c>
      <c r="H22" s="44">
        <f t="shared" ref="H22" si="37">E22-D22</f>
        <v>2</v>
      </c>
      <c r="I22" s="44">
        <f t="shared" ref="I22" si="38">F22-H22</f>
        <v>58</v>
      </c>
      <c r="J22" s="44">
        <f t="shared" si="10"/>
        <v>0</v>
      </c>
      <c r="K22" s="44">
        <f t="shared" ref="K22" si="39">G22/100*J22</f>
        <v>0</v>
      </c>
      <c r="L22" s="44">
        <f t="shared" ref="L22" si="40">ROUND((G22-K22),0)</f>
        <v>18000</v>
      </c>
      <c r="M22" s="44">
        <f t="shared" ref="M22" si="41">O22-N22</f>
        <v>0</v>
      </c>
      <c r="N22" s="79">
        <f t="shared" ref="N22" si="42">ROUND(L22*C22,0)</f>
        <v>11695680</v>
      </c>
      <c r="O22" s="44">
        <f t="shared" ref="O22" si="43">ROUND(G22*C22,0)</f>
        <v>11695680</v>
      </c>
    </row>
    <row r="23" spans="2:15" s="22" customFormat="1" x14ac:dyDescent="0.3">
      <c r="B23" s="49" t="s">
        <v>37</v>
      </c>
      <c r="C23" s="74">
        <v>649.76</v>
      </c>
      <c r="D23" s="49">
        <v>2022</v>
      </c>
      <c r="E23" s="23">
        <v>2024</v>
      </c>
      <c r="F23" s="44">
        <v>60</v>
      </c>
      <c r="G23" s="44">
        <v>18000</v>
      </c>
      <c r="H23" s="44">
        <f t="shared" ref="H23:H27" si="44">E23-D23</f>
        <v>2</v>
      </c>
      <c r="I23" s="44">
        <f t="shared" ref="I23:I27" si="45">F23-H23</f>
        <v>58</v>
      </c>
      <c r="J23" s="44">
        <f t="shared" si="10"/>
        <v>0</v>
      </c>
      <c r="K23" s="44">
        <f t="shared" ref="K23:K27" si="46">G23/100*J23</f>
        <v>0</v>
      </c>
      <c r="L23" s="44">
        <f t="shared" ref="L23:L27" si="47">ROUND((G23-K23),0)</f>
        <v>18000</v>
      </c>
      <c r="M23" s="44">
        <f t="shared" ref="M23:M27" si="48">O23-N23</f>
        <v>0</v>
      </c>
      <c r="N23" s="79">
        <f t="shared" ref="N23:N27" si="49">ROUND(L23*C23,0)</f>
        <v>11695680</v>
      </c>
      <c r="O23" s="44">
        <f t="shared" ref="O23:O27" si="50">ROUND(G23*C23,0)</f>
        <v>11695680</v>
      </c>
    </row>
    <row r="24" spans="2:15" s="22" customFormat="1" x14ac:dyDescent="0.3">
      <c r="B24" s="49" t="s">
        <v>49</v>
      </c>
      <c r="C24" s="74">
        <v>917.34</v>
      </c>
      <c r="D24" s="49">
        <v>2022</v>
      </c>
      <c r="E24" s="23">
        <v>2024</v>
      </c>
      <c r="F24" s="44">
        <v>60</v>
      </c>
      <c r="G24" s="44">
        <v>18000</v>
      </c>
      <c r="H24" s="44">
        <f t="shared" si="44"/>
        <v>2</v>
      </c>
      <c r="I24" s="44">
        <f t="shared" si="45"/>
        <v>58</v>
      </c>
      <c r="J24" s="44">
        <f t="shared" si="10"/>
        <v>0</v>
      </c>
      <c r="K24" s="44">
        <f t="shared" si="46"/>
        <v>0</v>
      </c>
      <c r="L24" s="44">
        <f t="shared" si="47"/>
        <v>18000</v>
      </c>
      <c r="M24" s="44">
        <f t="shared" si="48"/>
        <v>0</v>
      </c>
      <c r="N24" s="79">
        <f t="shared" si="49"/>
        <v>16512120</v>
      </c>
      <c r="O24" s="44">
        <f t="shared" si="50"/>
        <v>16512120</v>
      </c>
    </row>
    <row r="25" spans="2:15" s="22" customFormat="1" x14ac:dyDescent="0.3">
      <c r="B25" s="49" t="s">
        <v>50</v>
      </c>
      <c r="C25" s="74">
        <v>1716</v>
      </c>
      <c r="D25" s="49">
        <v>2023</v>
      </c>
      <c r="E25" s="23">
        <v>2024</v>
      </c>
      <c r="F25" s="44">
        <v>60</v>
      </c>
      <c r="G25" s="44">
        <v>15000</v>
      </c>
      <c r="H25" s="44">
        <f t="shared" si="44"/>
        <v>1</v>
      </c>
      <c r="I25" s="44">
        <f t="shared" si="45"/>
        <v>59</v>
      </c>
      <c r="J25" s="44">
        <f t="shared" si="10"/>
        <v>0</v>
      </c>
      <c r="K25" s="44">
        <f t="shared" si="46"/>
        <v>0</v>
      </c>
      <c r="L25" s="44">
        <f t="shared" si="47"/>
        <v>15000</v>
      </c>
      <c r="M25" s="44">
        <f t="shared" si="48"/>
        <v>0</v>
      </c>
      <c r="N25" s="79">
        <f t="shared" si="49"/>
        <v>25740000</v>
      </c>
      <c r="O25" s="44">
        <f t="shared" si="50"/>
        <v>25740000</v>
      </c>
    </row>
    <row r="26" spans="2:15" s="22" customFormat="1" x14ac:dyDescent="0.3">
      <c r="B26" s="49" t="s">
        <v>51</v>
      </c>
      <c r="C26" s="74">
        <v>35.270000000000003</v>
      </c>
      <c r="D26" s="49">
        <v>2013</v>
      </c>
      <c r="E26" s="23">
        <v>2024</v>
      </c>
      <c r="F26" s="44">
        <v>60</v>
      </c>
      <c r="G26" s="44">
        <v>15000</v>
      </c>
      <c r="H26" s="44">
        <f t="shared" si="44"/>
        <v>11</v>
      </c>
      <c r="I26" s="44">
        <f t="shared" si="45"/>
        <v>49</v>
      </c>
      <c r="J26" s="44">
        <f t="shared" si="10"/>
        <v>16.5</v>
      </c>
      <c r="K26" s="44">
        <f t="shared" si="46"/>
        <v>2475</v>
      </c>
      <c r="L26" s="44">
        <f t="shared" si="47"/>
        <v>12525</v>
      </c>
      <c r="M26" s="44">
        <f t="shared" si="48"/>
        <v>87293</v>
      </c>
      <c r="N26" s="79">
        <f t="shared" si="49"/>
        <v>441757</v>
      </c>
      <c r="O26" s="44">
        <f t="shared" si="50"/>
        <v>529050</v>
      </c>
    </row>
    <row r="27" spans="2:15" s="22" customFormat="1" x14ac:dyDescent="0.3">
      <c r="B27" s="49" t="s">
        <v>52</v>
      </c>
      <c r="C27" s="74">
        <v>29.97</v>
      </c>
      <c r="D27" s="49">
        <v>2013</v>
      </c>
      <c r="E27" s="23">
        <v>2024</v>
      </c>
      <c r="F27" s="44">
        <v>60</v>
      </c>
      <c r="G27" s="44">
        <v>15000</v>
      </c>
      <c r="H27" s="44">
        <f t="shared" si="44"/>
        <v>11</v>
      </c>
      <c r="I27" s="44">
        <f t="shared" si="45"/>
        <v>49</v>
      </c>
      <c r="J27" s="44">
        <f t="shared" si="10"/>
        <v>16.5</v>
      </c>
      <c r="K27" s="44">
        <f t="shared" si="46"/>
        <v>2475</v>
      </c>
      <c r="L27" s="44">
        <f t="shared" si="47"/>
        <v>12525</v>
      </c>
      <c r="M27" s="44">
        <f t="shared" si="48"/>
        <v>74176</v>
      </c>
      <c r="N27" s="79">
        <f t="shared" si="49"/>
        <v>375374</v>
      </c>
      <c r="O27" s="44">
        <f t="shared" si="50"/>
        <v>449550</v>
      </c>
    </row>
    <row r="28" spans="2:15" s="26" customFormat="1" x14ac:dyDescent="0.3">
      <c r="B28" s="25" t="s">
        <v>34</v>
      </c>
      <c r="C28" s="62">
        <f>SUM(C10:C27)</f>
        <v>13736.51</v>
      </c>
      <c r="D28" s="47"/>
      <c r="E28" s="47"/>
      <c r="F28" s="45"/>
      <c r="G28" s="44"/>
      <c r="H28" s="46"/>
      <c r="I28" s="46"/>
      <c r="J28" s="46"/>
      <c r="K28" s="46"/>
      <c r="L28" s="46"/>
      <c r="M28" s="48">
        <f>SUM(M10:M27)</f>
        <v>16616931</v>
      </c>
      <c r="N28" s="48">
        <f>SUM(N10:N27)</f>
        <v>229208339</v>
      </c>
      <c r="O28" s="48">
        <f>SUM(O10:O27)</f>
        <v>245825270</v>
      </c>
    </row>
    <row r="29" spans="2:15" s="26" customFormat="1" ht="18.75" customHeight="1" x14ac:dyDescent="0.3">
      <c r="B29" s="51"/>
      <c r="C29" s="63"/>
      <c r="D29" s="52"/>
      <c r="E29" s="52"/>
      <c r="F29" s="53"/>
      <c r="G29" s="54"/>
      <c r="H29" s="55"/>
      <c r="I29" s="55"/>
      <c r="J29" s="55"/>
      <c r="K29" s="55"/>
      <c r="L29" s="55"/>
      <c r="M29" s="56"/>
      <c r="N29" s="56"/>
      <c r="O29" s="56"/>
    </row>
    <row r="30" spans="2:15" x14ac:dyDescent="0.3">
      <c r="B30" s="83" t="s">
        <v>23</v>
      </c>
      <c r="C30" s="83"/>
      <c r="D30" s="24"/>
      <c r="E30" s="24"/>
      <c r="G30" s="70"/>
      <c r="H30" s="29"/>
      <c r="I30" s="1"/>
      <c r="J30" s="1"/>
      <c r="L30" s="1"/>
      <c r="O30" s="1"/>
    </row>
    <row r="31" spans="2:15" x14ac:dyDescent="0.3">
      <c r="B31" s="12" t="s">
        <v>24</v>
      </c>
      <c r="C31" s="59">
        <f>C28</f>
        <v>13736.51</v>
      </c>
      <c r="D31" s="24"/>
      <c r="E31" s="4"/>
      <c r="F31" s="70"/>
      <c r="H31" s="29"/>
      <c r="I31" s="1"/>
      <c r="J31" s="1"/>
      <c r="L31" s="1"/>
      <c r="O31" s="1"/>
    </row>
    <row r="32" spans="2:15" x14ac:dyDescent="0.3">
      <c r="B32" s="13" t="s">
        <v>5</v>
      </c>
      <c r="C32" s="58"/>
      <c r="D32" s="24"/>
      <c r="E32" s="24"/>
      <c r="G32" s="29"/>
      <c r="H32" s="29"/>
      <c r="I32" s="26"/>
      <c r="J32" s="26"/>
      <c r="K32" s="26"/>
      <c r="L32" s="26"/>
      <c r="N32" s="19"/>
      <c r="O32" s="1"/>
    </row>
    <row r="33" spans="2:16" x14ac:dyDescent="0.3">
      <c r="B33" s="13" t="s">
        <v>6</v>
      </c>
      <c r="C33" s="59">
        <f>ROUND((C31*C32),0)</f>
        <v>0</v>
      </c>
      <c r="D33" s="24"/>
      <c r="E33" s="24"/>
      <c r="G33" s="29"/>
      <c r="H33" s="29"/>
      <c r="I33" s="1"/>
      <c r="J33" s="1"/>
      <c r="L33" s="19"/>
      <c r="M33" s="19"/>
      <c r="O33" s="1"/>
    </row>
    <row r="34" spans="2:16" x14ac:dyDescent="0.3">
      <c r="B34" s="27"/>
      <c r="C34" s="64"/>
      <c r="D34" s="24"/>
      <c r="E34" s="50"/>
      <c r="G34" s="29"/>
      <c r="H34" s="29"/>
      <c r="I34" s="1"/>
      <c r="J34" s="1"/>
      <c r="L34" s="1"/>
      <c r="O34" s="1"/>
    </row>
    <row r="35" spans="2:16" ht="16.5" customHeight="1" x14ac:dyDescent="0.3">
      <c r="B35" s="84" t="s">
        <v>13</v>
      </c>
      <c r="C35" s="85"/>
      <c r="D35" s="24"/>
      <c r="E35" s="28"/>
      <c r="F35" s="11"/>
      <c r="G35" s="68"/>
      <c r="H35" s="67"/>
      <c r="I35" s="1"/>
      <c r="J35" s="1"/>
      <c r="L35" s="1"/>
      <c r="O35" s="1"/>
    </row>
    <row r="36" spans="2:16" x14ac:dyDescent="0.3">
      <c r="B36" s="12" t="s">
        <v>9</v>
      </c>
      <c r="C36" s="59">
        <f>C3-C31</f>
        <v>11490.49</v>
      </c>
      <c r="D36" s="30"/>
      <c r="E36" s="4"/>
      <c r="F36" s="11"/>
      <c r="H36" s="1"/>
      <c r="I36" s="1"/>
      <c r="J36" s="1"/>
      <c r="L36" s="1"/>
      <c r="O36" s="1"/>
    </row>
    <row r="37" spans="2:16" x14ac:dyDescent="0.3">
      <c r="B37" s="13" t="s">
        <v>5</v>
      </c>
      <c r="C37" s="58">
        <v>0</v>
      </c>
      <c r="D37" s="17"/>
      <c r="E37" s="4"/>
      <c r="H37" s="1"/>
      <c r="I37" s="1"/>
      <c r="J37" s="1"/>
      <c r="L37" s="1"/>
      <c r="O37" s="1"/>
    </row>
    <row r="38" spans="2:16" x14ac:dyDescent="0.3">
      <c r="B38" s="13" t="s">
        <v>6</v>
      </c>
      <c r="C38" s="59">
        <f>ROUND((C36*C37),0)</f>
        <v>0</v>
      </c>
      <c r="D38" s="5"/>
      <c r="E38" s="4"/>
      <c r="H38" s="1"/>
      <c r="I38" s="1"/>
      <c r="J38" s="1"/>
      <c r="L38" s="1"/>
      <c r="O38" s="1"/>
    </row>
    <row r="39" spans="2:16" x14ac:dyDescent="0.3">
      <c r="C39" s="65"/>
      <c r="D39" s="5"/>
      <c r="E39" s="5"/>
      <c r="G39" s="11"/>
      <c r="I39" s="7"/>
      <c r="J39" s="7"/>
      <c r="M39" s="11"/>
    </row>
    <row r="40" spans="2:16" x14ac:dyDescent="0.3">
      <c r="B40" s="86"/>
      <c r="C40" s="87"/>
      <c r="D40" s="11"/>
      <c r="E40" s="4"/>
      <c r="F40" s="7"/>
      <c r="G40" s="7"/>
      <c r="H40" s="1"/>
      <c r="J40" s="11"/>
      <c r="K40" s="4"/>
      <c r="M40" s="4"/>
      <c r="O40" s="1"/>
    </row>
    <row r="41" spans="2:16" x14ac:dyDescent="0.3">
      <c r="B41" s="31" t="s">
        <v>11</v>
      </c>
      <c r="C41" s="59">
        <f>C5</f>
        <v>302724000</v>
      </c>
      <c r="D41" s="9"/>
      <c r="E41" s="9"/>
      <c r="F41" s="10"/>
      <c r="G41" s="10"/>
      <c r="H41" s="1"/>
      <c r="J41" s="8"/>
      <c r="K41" s="4"/>
      <c r="M41" s="4"/>
      <c r="O41" s="1"/>
    </row>
    <row r="42" spans="2:16" x14ac:dyDescent="0.3">
      <c r="B42" s="31" t="s">
        <v>12</v>
      </c>
      <c r="C42" s="59">
        <f>N28</f>
        <v>229208339</v>
      </c>
      <c r="D42" s="9"/>
      <c r="E42" s="9"/>
      <c r="F42" s="72"/>
      <c r="J42" s="10"/>
      <c r="K42" s="4"/>
      <c r="M42" s="4"/>
      <c r="P42" s="4"/>
    </row>
    <row r="43" spans="2:16" x14ac:dyDescent="0.3">
      <c r="B43" s="31" t="s">
        <v>25</v>
      </c>
      <c r="C43" s="59"/>
      <c r="D43" s="9"/>
      <c r="E43" s="9"/>
      <c r="F43" s="10"/>
      <c r="G43" s="10"/>
      <c r="J43" s="10"/>
      <c r="K43" s="4"/>
      <c r="M43" s="4"/>
      <c r="O43" s="1"/>
    </row>
    <row r="44" spans="2:16" x14ac:dyDescent="0.3">
      <c r="B44" s="31" t="s">
        <v>10</v>
      </c>
      <c r="C44" s="59">
        <f>C38</f>
        <v>0</v>
      </c>
      <c r="D44" s="9"/>
      <c r="E44" s="9"/>
      <c r="F44" s="10"/>
      <c r="G44" s="10"/>
      <c r="H44" s="1"/>
      <c r="J44" s="10"/>
      <c r="K44" s="4"/>
      <c r="M44" s="4"/>
      <c r="O44" s="1"/>
    </row>
    <row r="45" spans="2:16" x14ac:dyDescent="0.3">
      <c r="B45" s="32" t="s">
        <v>30</v>
      </c>
      <c r="C45" s="75">
        <f>C41+C42+C43+C44</f>
        <v>531932339</v>
      </c>
      <c r="D45" s="8"/>
      <c r="E45" s="4"/>
      <c r="F45" s="15"/>
      <c r="G45" s="4" t="s">
        <v>31</v>
      </c>
      <c r="J45" s="1"/>
      <c r="K45" s="4"/>
      <c r="M45" s="4"/>
      <c r="O45" s="1"/>
    </row>
    <row r="46" spans="2:16" x14ac:dyDescent="0.3">
      <c r="B46" s="32" t="s">
        <v>7</v>
      </c>
      <c r="C46" s="75">
        <f>ROUND(C45*0.9,0)</f>
        <v>478739105</v>
      </c>
      <c r="D46" s="8"/>
      <c r="E46" s="4"/>
      <c r="J46" s="1"/>
      <c r="K46" s="4"/>
      <c r="M46" s="4"/>
      <c r="O46" s="1"/>
    </row>
    <row r="47" spans="2:16" x14ac:dyDescent="0.3">
      <c r="B47" s="32" t="s">
        <v>8</v>
      </c>
      <c r="C47" s="75">
        <f>MROUND(C45*80%,1)</f>
        <v>425545871</v>
      </c>
      <c r="D47" s="8"/>
      <c r="E47" s="4"/>
      <c r="F47" s="15"/>
      <c r="G47" s="15"/>
      <c r="J47" s="1"/>
      <c r="K47" s="4"/>
      <c r="M47" s="4"/>
      <c r="O47" s="1"/>
    </row>
    <row r="48" spans="2:16" x14ac:dyDescent="0.3">
      <c r="B48" s="32" t="s">
        <v>26</v>
      </c>
      <c r="C48" s="75">
        <f>O28</f>
        <v>245825270</v>
      </c>
      <c r="D48" s="4"/>
      <c r="E48" s="4"/>
      <c r="F48" s="4"/>
      <c r="J48" s="1"/>
      <c r="K48" s="4"/>
      <c r="M48" s="33"/>
      <c r="O48" s="1"/>
    </row>
    <row r="49" spans="2:15" x14ac:dyDescent="0.3">
      <c r="B49" s="31" t="s">
        <v>27</v>
      </c>
      <c r="C49" s="75">
        <f>D5+N28</f>
        <v>229208339</v>
      </c>
      <c r="D49" s="4"/>
      <c r="E49" s="4"/>
      <c r="F49" s="4"/>
      <c r="J49" s="1"/>
      <c r="K49" s="4"/>
      <c r="M49" s="33"/>
      <c r="O49" s="1"/>
    </row>
    <row r="50" spans="2:15" x14ac:dyDescent="0.3">
      <c r="B50" s="1"/>
      <c r="F50" s="72"/>
    </row>
    <row r="51" spans="2:15" x14ac:dyDescent="0.3">
      <c r="B51" s="1"/>
      <c r="F51" s="72"/>
      <c r="M51" s="34"/>
    </row>
    <row r="52" spans="2:15" x14ac:dyDescent="0.3">
      <c r="B52" s="1"/>
      <c r="M52" s="34"/>
    </row>
    <row r="53" spans="2:15" x14ac:dyDescent="0.3">
      <c r="B53" s="1"/>
      <c r="M53" s="34"/>
    </row>
    <row r="54" spans="2:15" x14ac:dyDescent="0.3">
      <c r="B54" s="1"/>
      <c r="M54" s="34"/>
    </row>
    <row r="55" spans="2:15" x14ac:dyDescent="0.3">
      <c r="B55" s="1"/>
      <c r="M55" s="34"/>
    </row>
    <row r="56" spans="2:15" x14ac:dyDescent="0.3">
      <c r="B56" s="1"/>
      <c r="M56" s="34"/>
    </row>
    <row r="57" spans="2:15" x14ac:dyDescent="0.3">
      <c r="B57" s="1"/>
      <c r="M57" s="34"/>
    </row>
    <row r="58" spans="2:15" x14ac:dyDescent="0.3">
      <c r="B58" s="1"/>
    </row>
    <row r="59" spans="2:15" x14ac:dyDescent="0.3">
      <c r="B59" s="1"/>
    </row>
    <row r="60" spans="2:15" x14ac:dyDescent="0.3">
      <c r="B60" s="1"/>
      <c r="C60" s="57"/>
    </row>
    <row r="61" spans="2:15" x14ac:dyDescent="0.3">
      <c r="B61" s="1"/>
      <c r="C61" s="57"/>
    </row>
    <row r="62" spans="2:15" x14ac:dyDescent="0.3">
      <c r="B62" s="1"/>
      <c r="C62" s="57"/>
    </row>
    <row r="63" spans="2:15" x14ac:dyDescent="0.3">
      <c r="B63" s="1"/>
    </row>
    <row r="64" spans="2:15" x14ac:dyDescent="0.3">
      <c r="B64" s="1"/>
      <c r="C64" s="57"/>
    </row>
    <row r="65" spans="2:11" x14ac:dyDescent="0.3">
      <c r="B65" s="1"/>
      <c r="C65" s="57"/>
      <c r="F65" s="15"/>
      <c r="G65" s="15"/>
    </row>
    <row r="66" spans="2:11" x14ac:dyDescent="0.3">
      <c r="B66" s="1"/>
      <c r="C66" s="57"/>
    </row>
    <row r="67" spans="2:11" x14ac:dyDescent="0.3">
      <c r="B67" s="1"/>
      <c r="C67" s="57"/>
    </row>
    <row r="68" spans="2:11" x14ac:dyDescent="0.3">
      <c r="B68" s="1"/>
      <c r="C68" s="57"/>
    </row>
    <row r="69" spans="2:11" x14ac:dyDescent="0.3">
      <c r="B69" s="1"/>
      <c r="C69" s="57"/>
      <c r="G69" s="35"/>
      <c r="H69" s="35"/>
      <c r="I69" s="35"/>
      <c r="J69" s="35"/>
      <c r="K69" s="6"/>
    </row>
    <row r="70" spans="2:11" x14ac:dyDescent="0.3">
      <c r="B70" s="1"/>
      <c r="C70" s="57"/>
      <c r="G70" s="33"/>
      <c r="H70" s="1"/>
      <c r="I70" s="33"/>
      <c r="J70" s="33"/>
    </row>
    <row r="71" spans="2:11" x14ac:dyDescent="0.3">
      <c r="B71" s="1"/>
      <c r="C71" s="57"/>
      <c r="G71" s="33"/>
      <c r="H71" s="33"/>
      <c r="I71" s="43"/>
      <c r="J71" s="43"/>
    </row>
    <row r="72" spans="2:11" x14ac:dyDescent="0.3">
      <c r="B72" s="1"/>
      <c r="C72" s="57"/>
      <c r="G72" s="33"/>
      <c r="H72" s="33"/>
      <c r="I72" s="33"/>
      <c r="J72" s="33"/>
    </row>
    <row r="73" spans="2:11" x14ac:dyDescent="0.3">
      <c r="B73" s="1"/>
      <c r="C73" s="57"/>
      <c r="G73" s="33"/>
      <c r="H73" s="36"/>
      <c r="I73" s="33"/>
      <c r="J73" s="33"/>
    </row>
    <row r="74" spans="2:11" x14ac:dyDescent="0.3">
      <c r="B74" s="1"/>
      <c r="C74" s="57"/>
      <c r="G74" s="33"/>
      <c r="H74" s="33"/>
      <c r="I74" s="33"/>
      <c r="J74" s="33"/>
    </row>
    <row r="75" spans="2:11" x14ac:dyDescent="0.3">
      <c r="B75" s="1"/>
      <c r="C75" s="57"/>
      <c r="G75" s="33"/>
      <c r="H75" s="33"/>
      <c r="I75" s="33"/>
      <c r="J75" s="33"/>
    </row>
    <row r="76" spans="2:11" x14ac:dyDescent="0.3">
      <c r="B76" s="1"/>
      <c r="C76" s="57"/>
      <c r="G76" s="33"/>
      <c r="H76" s="33"/>
      <c r="I76" s="33"/>
      <c r="J76" s="33"/>
    </row>
    <row r="77" spans="2:11" x14ac:dyDescent="0.3">
      <c r="B77" s="1"/>
      <c r="C77" s="57"/>
      <c r="G77" s="33"/>
      <c r="H77" s="33"/>
      <c r="I77" s="33"/>
      <c r="J77" s="33"/>
    </row>
    <row r="78" spans="2:11" x14ac:dyDescent="0.3">
      <c r="B78" s="1"/>
      <c r="C78" s="57"/>
      <c r="G78" s="33"/>
      <c r="H78" s="33"/>
      <c r="I78" s="33"/>
      <c r="J78" s="33"/>
    </row>
    <row r="79" spans="2:11" x14ac:dyDescent="0.3">
      <c r="B79" s="1"/>
      <c r="C79" s="57"/>
      <c r="G79" s="33"/>
      <c r="H79" s="33"/>
      <c r="I79" s="33"/>
      <c r="J79" s="33"/>
    </row>
    <row r="80" spans="2:11" x14ac:dyDescent="0.3">
      <c r="B80" s="1"/>
      <c r="C80" s="57"/>
    </row>
    <row r="81" spans="2:7" x14ac:dyDescent="0.3">
      <c r="B81" s="1"/>
      <c r="C81" s="57"/>
    </row>
    <row r="82" spans="2:7" x14ac:dyDescent="0.3">
      <c r="B82" s="1"/>
      <c r="C82" s="57"/>
    </row>
    <row r="83" spans="2:7" x14ac:dyDescent="0.3">
      <c r="B83" s="1"/>
      <c r="C83" s="57"/>
    </row>
    <row r="84" spans="2:7" x14ac:dyDescent="0.3">
      <c r="B84" s="1"/>
      <c r="C84" s="57"/>
    </row>
    <row r="85" spans="2:7" x14ac:dyDescent="0.3">
      <c r="B85" s="1"/>
      <c r="C85" s="57"/>
      <c r="G85" s="37"/>
    </row>
    <row r="86" spans="2:7" x14ac:dyDescent="0.3">
      <c r="B86" s="1"/>
      <c r="C86" s="57"/>
      <c r="G86" s="37"/>
    </row>
    <row r="87" spans="2:7" x14ac:dyDescent="0.3">
      <c r="B87" s="1"/>
      <c r="C87" s="57"/>
      <c r="G87" s="37"/>
    </row>
    <row r="88" spans="2:7" x14ac:dyDescent="0.3">
      <c r="B88" s="1"/>
      <c r="C88" s="57"/>
      <c r="G88" s="37"/>
    </row>
    <row r="89" spans="2:7" x14ac:dyDescent="0.3">
      <c r="B89" s="1"/>
      <c r="C89" s="57"/>
      <c r="G89" s="37"/>
    </row>
    <row r="90" spans="2:7" x14ac:dyDescent="0.3">
      <c r="B90" s="1"/>
      <c r="C90" s="57"/>
      <c r="G90" s="37"/>
    </row>
    <row r="91" spans="2:7" x14ac:dyDescent="0.3">
      <c r="B91" s="1"/>
      <c r="C91" s="57"/>
      <c r="G91" s="37"/>
    </row>
    <row r="92" spans="2:7" x14ac:dyDescent="0.3">
      <c r="B92" s="1"/>
      <c r="C92" s="57"/>
      <c r="G92" s="37"/>
    </row>
    <row r="93" spans="2:7" x14ac:dyDescent="0.3">
      <c r="B93" s="1"/>
      <c r="C93" s="57"/>
      <c r="G93" s="37"/>
    </row>
    <row r="94" spans="2:7" x14ac:dyDescent="0.3">
      <c r="B94" s="1"/>
      <c r="C94" s="57"/>
      <c r="G94" s="37"/>
    </row>
    <row r="95" spans="2:7" x14ac:dyDescent="0.3">
      <c r="B95" s="1"/>
      <c r="C95" s="57"/>
    </row>
    <row r="96" spans="2:7" x14ac:dyDescent="0.3">
      <c r="B96" s="1"/>
      <c r="C96" s="57"/>
    </row>
    <row r="97" spans="2:3" x14ac:dyDescent="0.3">
      <c r="B97" s="1">
        <f>3350000/300</f>
        <v>11166.666666666666</v>
      </c>
      <c r="C97" s="57"/>
    </row>
    <row r="98" spans="2:3" x14ac:dyDescent="0.3">
      <c r="B98" s="1">
        <f>B97/10.764</f>
        <v>1037.4086461042982</v>
      </c>
      <c r="C98" s="57"/>
    </row>
    <row r="99" spans="2:3" x14ac:dyDescent="0.3">
      <c r="B99" s="1"/>
      <c r="C99" s="57"/>
    </row>
    <row r="100" spans="2:3" x14ac:dyDescent="0.3">
      <c r="B100" s="1"/>
      <c r="C100" s="57"/>
    </row>
    <row r="101" spans="2:3" x14ac:dyDescent="0.3">
      <c r="B101" s="1"/>
      <c r="C101" s="57"/>
    </row>
    <row r="102" spans="2:3" x14ac:dyDescent="0.3">
      <c r="B102" s="1"/>
      <c r="C102" s="57"/>
    </row>
    <row r="103" spans="2:3" x14ac:dyDescent="0.3">
      <c r="B103" s="1"/>
      <c r="C103" s="57"/>
    </row>
    <row r="104" spans="2:3" x14ac:dyDescent="0.3">
      <c r="B104" s="1"/>
      <c r="C104" s="57"/>
    </row>
    <row r="105" spans="2:3" x14ac:dyDescent="0.3">
      <c r="B105" s="1"/>
      <c r="C105" s="57"/>
    </row>
    <row r="106" spans="2:3" x14ac:dyDescent="0.3">
      <c r="B106" s="1"/>
      <c r="C106" s="57"/>
    </row>
    <row r="107" spans="2:3" x14ac:dyDescent="0.3">
      <c r="B107" s="1"/>
      <c r="C107" s="57"/>
    </row>
    <row r="108" spans="2:3" x14ac:dyDescent="0.3">
      <c r="B108" s="1"/>
      <c r="C108" s="57"/>
    </row>
    <row r="109" spans="2:3" x14ac:dyDescent="0.3">
      <c r="B109" s="1"/>
      <c r="C109" s="57"/>
    </row>
    <row r="110" spans="2:3" x14ac:dyDescent="0.3">
      <c r="B110" s="1"/>
      <c r="C110" s="57"/>
    </row>
    <row r="111" spans="2:3" x14ac:dyDescent="0.3">
      <c r="B111" s="1"/>
      <c r="C111" s="57"/>
    </row>
    <row r="112" spans="2:3" x14ac:dyDescent="0.3">
      <c r="B112" s="1"/>
      <c r="C112" s="57"/>
    </row>
    <row r="113" spans="2:3" x14ac:dyDescent="0.3">
      <c r="B113" s="1"/>
      <c r="C113" s="57"/>
    </row>
    <row r="114" spans="2:3" x14ac:dyDescent="0.3">
      <c r="B114" s="1"/>
      <c r="C114" s="57"/>
    </row>
    <row r="115" spans="2:3" x14ac:dyDescent="0.3">
      <c r="B115" s="1"/>
      <c r="C115" s="57"/>
    </row>
    <row r="116" spans="2:3" x14ac:dyDescent="0.3">
      <c r="B116" s="1"/>
      <c r="C116" s="57"/>
    </row>
    <row r="117" spans="2:3" x14ac:dyDescent="0.3">
      <c r="B117" s="1"/>
      <c r="C117" s="57"/>
    </row>
    <row r="118" spans="2:3" x14ac:dyDescent="0.3">
      <c r="B118" s="1"/>
      <c r="C118" s="57"/>
    </row>
    <row r="119" spans="2:3" x14ac:dyDescent="0.3">
      <c r="B119" s="1"/>
      <c r="C119" s="57"/>
    </row>
    <row r="120" spans="2:3" x14ac:dyDescent="0.3">
      <c r="B120" s="1"/>
      <c r="C120" s="57"/>
    </row>
    <row r="121" spans="2:3" x14ac:dyDescent="0.3">
      <c r="B121" s="1"/>
      <c r="C121" s="57"/>
    </row>
    <row r="122" spans="2:3" x14ac:dyDescent="0.3">
      <c r="B122" s="1"/>
      <c r="C122" s="57"/>
    </row>
    <row r="123" spans="2:3" x14ac:dyDescent="0.3">
      <c r="B123" s="1"/>
      <c r="C123" s="57"/>
    </row>
    <row r="124" spans="2:3" x14ac:dyDescent="0.3">
      <c r="B124" s="1"/>
      <c r="C124" s="57"/>
    </row>
    <row r="125" spans="2:3" x14ac:dyDescent="0.3">
      <c r="B125" s="1"/>
      <c r="C125" s="57"/>
    </row>
    <row r="126" spans="2:3" x14ac:dyDescent="0.3">
      <c r="B126" s="1"/>
      <c r="C126" s="57"/>
    </row>
    <row r="127" spans="2:3" x14ac:dyDescent="0.3">
      <c r="B127" s="1"/>
      <c r="C127" s="57"/>
    </row>
    <row r="128" spans="2:3" x14ac:dyDescent="0.3">
      <c r="B128" s="1"/>
      <c r="C128" s="57">
        <f>1969*10.764</f>
        <v>21194.315999999999</v>
      </c>
    </row>
    <row r="129" spans="2:3" x14ac:dyDescent="0.3">
      <c r="B129" s="1"/>
      <c r="C129" s="57"/>
    </row>
    <row r="130" spans="2:3" x14ac:dyDescent="0.3">
      <c r="B130" s="1"/>
      <c r="C130" s="57"/>
    </row>
    <row r="131" spans="2:3" x14ac:dyDescent="0.3">
      <c r="B131" s="1"/>
      <c r="C131" s="57"/>
    </row>
    <row r="132" spans="2:3" x14ac:dyDescent="0.3">
      <c r="B132" s="1"/>
      <c r="C132" s="57"/>
    </row>
    <row r="133" spans="2:3" x14ac:dyDescent="0.3">
      <c r="B133" s="1"/>
      <c r="C133" s="57"/>
    </row>
    <row r="134" spans="2:3" x14ac:dyDescent="0.3">
      <c r="B134" s="1"/>
      <c r="C134" s="57"/>
    </row>
    <row r="135" spans="2:3" x14ac:dyDescent="0.3">
      <c r="B135" s="1"/>
      <c r="C135" s="57"/>
    </row>
    <row r="136" spans="2:3" x14ac:dyDescent="0.3">
      <c r="B136" s="1"/>
      <c r="C136" s="57"/>
    </row>
    <row r="137" spans="2:3" x14ac:dyDescent="0.3">
      <c r="B137" s="1"/>
      <c r="C137" s="57"/>
    </row>
    <row r="138" spans="2:3" x14ac:dyDescent="0.3">
      <c r="B138" s="1"/>
      <c r="C138" s="57"/>
    </row>
    <row r="139" spans="2:3" x14ac:dyDescent="0.3">
      <c r="B139" s="1"/>
      <c r="C139" s="57"/>
    </row>
    <row r="140" spans="2:3" x14ac:dyDescent="0.3">
      <c r="B140" s="1"/>
      <c r="C140" s="57"/>
    </row>
    <row r="141" spans="2:3" x14ac:dyDescent="0.3">
      <c r="B141" s="1"/>
      <c r="C141" s="57"/>
    </row>
    <row r="142" spans="2:3" x14ac:dyDescent="0.3">
      <c r="B142" s="1"/>
      <c r="C142" s="57"/>
    </row>
    <row r="143" spans="2:3" x14ac:dyDescent="0.3">
      <c r="B143" s="1"/>
      <c r="C143" s="57"/>
    </row>
    <row r="144" spans="2:3" x14ac:dyDescent="0.3">
      <c r="B144" s="1"/>
      <c r="C144" s="57"/>
    </row>
    <row r="145" spans="2:3" x14ac:dyDescent="0.3">
      <c r="B145" s="1"/>
      <c r="C145" s="57"/>
    </row>
    <row r="146" spans="2:3" x14ac:dyDescent="0.3">
      <c r="B146" s="1"/>
      <c r="C146" s="57"/>
    </row>
    <row r="147" spans="2:3" x14ac:dyDescent="0.3">
      <c r="B147" s="1"/>
      <c r="C147" s="57"/>
    </row>
    <row r="148" spans="2:3" x14ac:dyDescent="0.3">
      <c r="B148" s="1"/>
      <c r="C148" s="57"/>
    </row>
    <row r="149" spans="2:3" x14ac:dyDescent="0.3">
      <c r="B149" s="1"/>
      <c r="C149" s="57"/>
    </row>
    <row r="150" spans="2:3" x14ac:dyDescent="0.3">
      <c r="B150" s="1"/>
      <c r="C150" s="57"/>
    </row>
    <row r="151" spans="2:3" x14ac:dyDescent="0.3">
      <c r="B151" s="1"/>
      <c r="C151" s="57"/>
    </row>
    <row r="152" spans="2:3" x14ac:dyDescent="0.3">
      <c r="B152" s="1"/>
      <c r="C152" s="57"/>
    </row>
    <row r="153" spans="2:3" x14ac:dyDescent="0.3">
      <c r="B153" s="1"/>
      <c r="C153" s="57"/>
    </row>
    <row r="154" spans="2:3" x14ac:dyDescent="0.3">
      <c r="B154" s="1"/>
      <c r="C154" s="57"/>
    </row>
    <row r="155" spans="2:3" x14ac:dyDescent="0.3">
      <c r="B155" s="1"/>
      <c r="C155" s="57"/>
    </row>
    <row r="156" spans="2:3" x14ac:dyDescent="0.3">
      <c r="B156" s="1"/>
      <c r="C156" s="57"/>
    </row>
    <row r="157" spans="2:3" x14ac:dyDescent="0.3">
      <c r="B157" s="1"/>
      <c r="C157" s="57"/>
    </row>
    <row r="158" spans="2:3" x14ac:dyDescent="0.3">
      <c r="B158" s="1"/>
      <c r="C158" s="57"/>
    </row>
    <row r="159" spans="2:3" x14ac:dyDescent="0.3">
      <c r="B159" s="1"/>
      <c r="C159" s="57"/>
    </row>
    <row r="160" spans="2:3" x14ac:dyDescent="0.3">
      <c r="B160" s="1"/>
      <c r="C160" s="57"/>
    </row>
    <row r="161" spans="2:3" x14ac:dyDescent="0.3">
      <c r="B161" s="1"/>
      <c r="C161" s="57"/>
    </row>
    <row r="162" spans="2:3" x14ac:dyDescent="0.3">
      <c r="B162" s="1"/>
      <c r="C162" s="57"/>
    </row>
    <row r="163" spans="2:3" x14ac:dyDescent="0.3">
      <c r="B163" s="1"/>
      <c r="C163" s="57"/>
    </row>
    <row r="164" spans="2:3" x14ac:dyDescent="0.3">
      <c r="B164" s="1"/>
      <c r="C164" s="57"/>
    </row>
    <row r="165" spans="2:3" x14ac:dyDescent="0.3">
      <c r="B165" s="1"/>
      <c r="C165" s="57"/>
    </row>
    <row r="166" spans="2:3" x14ac:dyDescent="0.3">
      <c r="B166" s="1"/>
      <c r="C166" s="57"/>
    </row>
    <row r="167" spans="2:3" x14ac:dyDescent="0.3">
      <c r="B167" s="1"/>
      <c r="C167" s="57"/>
    </row>
    <row r="168" spans="2:3" x14ac:dyDescent="0.3">
      <c r="B168" s="1"/>
      <c r="C168" s="57"/>
    </row>
    <row r="169" spans="2:3" x14ac:dyDescent="0.3">
      <c r="B169" s="1"/>
      <c r="C169" s="57"/>
    </row>
    <row r="170" spans="2:3" x14ac:dyDescent="0.3">
      <c r="B170" s="1"/>
      <c r="C170" s="57"/>
    </row>
    <row r="171" spans="2:3" x14ac:dyDescent="0.3">
      <c r="B171" s="1"/>
      <c r="C171" s="57"/>
    </row>
    <row r="172" spans="2:3" x14ac:dyDescent="0.3">
      <c r="B172" s="1"/>
      <c r="C172" s="57"/>
    </row>
    <row r="173" spans="2:3" x14ac:dyDescent="0.3">
      <c r="B173" s="1"/>
      <c r="C173" s="57"/>
    </row>
    <row r="174" spans="2:3" x14ac:dyDescent="0.3">
      <c r="B174" s="1"/>
      <c r="C174" s="57"/>
    </row>
    <row r="175" spans="2:3" x14ac:dyDescent="0.3">
      <c r="B175" s="1"/>
      <c r="C175" s="57"/>
    </row>
    <row r="176" spans="2:3" x14ac:dyDescent="0.3">
      <c r="B176" s="1"/>
      <c r="C176" s="57"/>
    </row>
    <row r="177" spans="2:3" x14ac:dyDescent="0.3">
      <c r="B177" s="1"/>
      <c r="C177" s="57"/>
    </row>
    <row r="178" spans="2:3" x14ac:dyDescent="0.3">
      <c r="B178" s="1"/>
      <c r="C178" s="57"/>
    </row>
    <row r="179" spans="2:3" x14ac:dyDescent="0.3">
      <c r="B179" s="1"/>
      <c r="C179" s="57"/>
    </row>
    <row r="180" spans="2:3" x14ac:dyDescent="0.3">
      <c r="B180" s="1"/>
      <c r="C180" s="57"/>
    </row>
    <row r="181" spans="2:3" x14ac:dyDescent="0.3">
      <c r="B181" s="1"/>
      <c r="C181" s="57"/>
    </row>
    <row r="182" spans="2:3" x14ac:dyDescent="0.3">
      <c r="B182" s="1"/>
      <c r="C182" s="57"/>
    </row>
    <row r="183" spans="2:3" x14ac:dyDescent="0.3">
      <c r="B183" s="1"/>
      <c r="C183" s="57"/>
    </row>
    <row r="184" spans="2:3" x14ac:dyDescent="0.3">
      <c r="B184" s="1"/>
      <c r="C184" s="57"/>
    </row>
    <row r="185" spans="2:3" x14ac:dyDescent="0.3">
      <c r="B185" s="1"/>
      <c r="C185" s="57"/>
    </row>
  </sheetData>
  <mergeCells count="4">
    <mergeCell ref="B30:C30"/>
    <mergeCell ref="B35:C35"/>
    <mergeCell ref="B40:C40"/>
    <mergeCell ref="B7:C7"/>
  </mergeCells>
  <phoneticPr fontId="11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A1"/>
  <sheetViews>
    <sheetView topLeftCell="A10" workbookViewId="0">
      <selection activeCell="Z28" sqref="Z2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A1"/>
  <sheetViews>
    <sheetView topLeftCell="A4" workbookViewId="0">
      <selection activeCell="P21" sqref="P21"/>
    </sheetView>
  </sheetViews>
  <sheetFormatPr defaultRowHeight="15" x14ac:dyDescent="0.25"/>
  <cols>
    <col min="22" max="22" width="14.5703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A1"/>
  <sheetViews>
    <sheetView workbookViewId="0">
      <selection activeCell="N21" sqref="N2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A1"/>
  <sheetViews>
    <sheetView workbookViewId="0">
      <selection activeCell="N15" sqref="N15:O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Valuation </vt:lpstr>
      <vt:lpstr>Sheet1</vt:lpstr>
      <vt:lpstr>Sheet2</vt:lpstr>
      <vt:lpstr>Sheet3</vt:lpstr>
      <vt:lpstr>Sheet4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2024-03-14T09:31:14Z</dcterms:modified>
</cp:coreProperties>
</file>