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Yogesh Jagannath Sapre\"/>
    </mc:Choice>
  </mc:AlternateContent>
  <xr:revisionPtr revIDLastSave="0" documentId="13_ncr:1_{76A2ED53-D4A9-4750-A92C-387FD805ABF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2" i="4" l="1"/>
  <c r="R11" i="4"/>
  <c r="Q12" i="4"/>
  <c r="T12" i="4"/>
  <c r="Q11" i="4"/>
  <c r="T11" i="4"/>
  <c r="R8" i="4" l="1"/>
  <c r="R10" i="4"/>
  <c r="Q10" i="4"/>
  <c r="T10" i="4"/>
  <c r="R9" i="4"/>
  <c r="Q9" i="4"/>
  <c r="T9" i="4"/>
  <c r="T8" i="4"/>
  <c r="Q8" i="4" s="1"/>
  <c r="I29" i="4"/>
  <c r="I21" i="4"/>
  <c r="I23" i="4" s="1"/>
  <c r="J23" i="4" s="1"/>
  <c r="J20" i="4"/>
  <c r="J19" i="4"/>
  <c r="P12" i="4" l="1"/>
  <c r="P11" i="4"/>
  <c r="P10" i="4"/>
  <c r="P9" i="4"/>
  <c r="P8" i="4"/>
  <c r="P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<sst xmlns="http://schemas.openxmlformats.org/spreadsheetml/2006/main" count="35" uniqueCount="32">
  <si>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</si>
  <si>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</si>
  <si>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</si>
  <si>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</si>
  <si>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</si>
  <si>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</si>
  <si>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</si>
  <si>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</si>
  <si>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</si>
  <si>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</si>
  <si>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</si>
  <si>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</si>
  <si>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</si>
  <si>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1801, 18th Floor, Gini Vibrance Mhada, Village - Kiwale, Pune</t>
  </si>
  <si>
    <t>ca</t>
  </si>
  <si>
    <t>open bal</t>
  </si>
  <si>
    <t>rate</t>
  </si>
  <si>
    <t>fmv</t>
  </si>
  <si>
    <t>agreemetn - 23.02.24</t>
  </si>
  <si>
    <t>av</t>
  </si>
  <si>
    <t>sd</t>
  </si>
  <si>
    <t>rd</t>
  </si>
  <si>
    <t>bv</t>
  </si>
  <si>
    <t>loan - 23,75,0000</t>
  </si>
  <si>
    <t>23.02.24</t>
  </si>
  <si>
    <t>09.01.24</t>
  </si>
  <si>
    <t>17.01.24</t>
  </si>
  <si>
    <t>9000 to 10500 on ca</t>
  </si>
  <si>
    <t>ls - 58 to 60 lakhs</t>
  </si>
  <si>
    <t>for MHADA  - 24 to 26 lakhs</t>
  </si>
  <si>
    <t>30.01.2024</t>
  </si>
  <si>
    <t>31.01.24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</si>
</sst>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468322</xdr:colOff>
      <xdr:row>42</xdr:row>
      <xdr:rowOff>105843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95DFC9-61A5-43C6-B799-E824C8943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441122" cy="76496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BA8B41-2B95-45AF-A540-8AFD37BBD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FA350-AE64-4AC5-9646-41EB53AE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373484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0E6129-D111-404C-A561-8EDFA874D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94284" cy="7373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49248</xdr:colOff>
      <xdr:row>34</xdr:row>
      <xdr:rowOff>172218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3C2DDE-E3E3-4CBA-8FF5-A6E523D3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631648" cy="5506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144512</xdr:colOff>
      <xdr:row>30</xdr:row>
      <xdr:rowOff>29350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BB6CC-66D7-44FF-B498-706081E06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726912" cy="5553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30196</xdr:colOff>
      <xdr:row>31</xdr:row>
      <xdr:rowOff>153172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A6CF21-F15A-4601-B291-0F80B6142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12596" cy="5534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477848</xdr:colOff>
      <xdr:row>35</xdr:row>
      <xdr:rowOff>38850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A82AB8-1AE3-417F-886E-B52A45BF7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450648" cy="5372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401722</xdr:colOff>
      <xdr:row>29</xdr:row>
      <xdr:rowOff>67455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9BC548-9373-46FB-B689-3198BC903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984122" cy="55919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672AF3-1DF2-4033-8281-F5E5ABA28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7E357F-E5D3-4E4A-B9BF-8268BE3AA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2C96F1-84C3-4521-89DA-5EF9A3595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0" activeCellId="1" sqref="T32 Q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775</v>
      </c>
      <c r="C2" s="4">
        <f>B2*1.2</f>
        <v>930</v>
      </c>
      <c r="D2" s="4">
        <f t="shared" ref="D2:D13" si="2">C2*1.2</f>
        <v>1116</v>
      </c>
      <c r="E2" s="5">
        <f t="shared" ref="E2:E13" si="3">R2</f>
        <v>6500000</v>
      </c>
      <c r="F2" s="10">
        <f t="shared" ref="F2:F13" si="4">ROUND((E2/B2),0)</f>
        <v>8387</v>
      </c>
      <c r="G2" s="10">
        <f t="shared" ref="G2:G13" si="5">ROUND((E2/C2),0)</f>
        <v>6989</v>
      </c>
      <c r="H2" s="10">
        <f t="shared" ref="H2:H13" si="6">ROUND((E2/D2),0)</f>
        <v>5824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775</v>
      </c>
      <c r="R2" s="2">
        <v>6500000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723</v>
      </c>
      <c r="C3" s="4">
        <f t="shared" ref="C3:C15" si="9">B3*1.2</f>
        <v>867.6</v>
      </c>
      <c r="D3" s="4">
        <f t="shared" si="2"/>
        <v>1041.1199999999999</v>
      </c>
      <c r="E3" s="5">
        <f t="shared" si="3"/>
        <v>6700000</v>
      </c>
      <c r="F3" s="10">
        <f t="shared" si="4"/>
        <v>9267</v>
      </c>
      <c r="G3" s="10">
        <f t="shared" si="5"/>
        <v>7722</v>
      </c>
      <c r="H3" s="10">
        <f t="shared" si="6"/>
        <v>6435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723</v>
      </c>
      <c r="R3" s="2">
        <v>6700000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782</v>
      </c>
      <c r="C4" s="4">
        <f t="shared" si="9"/>
        <v>938.4</v>
      </c>
      <c r="D4" s="4">
        <f t="shared" si="2"/>
        <v>1126.08</v>
      </c>
      <c r="E4" s="5">
        <f t="shared" si="3"/>
        <v>6500000</v>
      </c>
      <c r="F4" s="10">
        <f t="shared" si="4"/>
        <v>8312</v>
      </c>
      <c r="G4" s="10">
        <f t="shared" si="5"/>
        <v>6927</v>
      </c>
      <c r="H4" s="10">
        <f t="shared" si="6"/>
        <v>5772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782</v>
      </c>
      <c r="R4" s="2">
        <v>6500000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788</v>
      </c>
      <c r="C5" s="4">
        <f t="shared" si="9"/>
        <v>945.59999999999991</v>
      </c>
      <c r="D5" s="4">
        <f t="shared" si="2"/>
        <v>1134.7199999999998</v>
      </c>
      <c r="E5" s="5">
        <f t="shared" si="3"/>
        <v>7000000</v>
      </c>
      <c r="F5" s="10">
        <f t="shared" si="4"/>
        <v>8883</v>
      </c>
      <c r="G5" s="10">
        <f t="shared" si="5"/>
        <v>7403</v>
      </c>
      <c r="H5" s="10">
        <f t="shared" si="6"/>
        <v>6169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788</v>
      </c>
      <c r="R5" s="2">
        <v>7000000</v>
      </c>
      <c r="S5" s="8"/>
      <c r="T5" s="8"/>
    </row>
    <row r="6" spans="1:21" x14ac:dyDescent="0.25">
      <c r="A6" s="4">
        <f t="shared" si="0"/>
        <v>0</v>
      </c>
      <c r="B6" s="4">
        <f t="shared" si="1"/>
        <v>788</v>
      </c>
      <c r="C6" s="4">
        <f t="shared" si="9"/>
        <v>945.59999999999991</v>
      </c>
      <c r="D6" s="4">
        <f t="shared" si="2"/>
        <v>1134.7199999999998</v>
      </c>
      <c r="E6" s="5">
        <f t="shared" si="3"/>
        <v>7200000</v>
      </c>
      <c r="F6" s="10">
        <f t="shared" si="4"/>
        <v>9137</v>
      </c>
      <c r="G6" s="10">
        <f t="shared" si="5"/>
        <v>7614</v>
      </c>
      <c r="H6" s="10">
        <f t="shared" si="6"/>
        <v>6345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788</v>
      </c>
      <c r="R6" s="2">
        <v>7200000</v>
      </c>
      <c r="S6" s="8"/>
      <c r="T6" s="8"/>
    </row>
    <row r="7" spans="1:21" x14ac:dyDescent="0.25">
      <c r="A7" s="4">
        <f t="shared" si="0"/>
        <v>0</v>
      </c>
      <c r="B7" s="4">
        <f t="shared" si="1"/>
        <v>725</v>
      </c>
      <c r="C7" s="4">
        <f t="shared" si="9"/>
        <v>870</v>
      </c>
      <c r="D7" s="4">
        <f t="shared" si="2"/>
        <v>1044</v>
      </c>
      <c r="E7" s="5">
        <f t="shared" si="3"/>
        <v>7000000</v>
      </c>
      <c r="F7" s="10">
        <f t="shared" si="4"/>
        <v>9655</v>
      </c>
      <c r="G7" s="10">
        <f t="shared" si="5"/>
        <v>8046</v>
      </c>
      <c r="H7" s="10">
        <f t="shared" si="6"/>
        <v>6705</v>
      </c>
      <c r="I7" s="4" t="e">
        <f>#REF!</f>
        <v>#REF!</v>
      </c>
      <c r="J7" s="4">
        <f>S8</f>
        <v>18</v>
      </c>
      <c r="O7">
        <v>0</v>
      </c>
      <c r="P7">
        <f t="shared" si="8"/>
        <v>0</v>
      </c>
      <c r="Q7">
        <v>725</v>
      </c>
      <c r="R7" s="2">
        <v>7000000</v>
      </c>
    </row>
    <row r="8" spans="1:21" x14ac:dyDescent="0.25">
      <c r="A8" s="4">
        <f t="shared" si="0"/>
        <v>0</v>
      </c>
      <c r="B8" s="4">
        <f t="shared" si="1"/>
        <v>788.1400799999999</v>
      </c>
      <c r="C8" s="4">
        <f t="shared" si="9"/>
        <v>945.76809599999979</v>
      </c>
      <c r="D8" s="4">
        <f t="shared" si="2"/>
        <v>1134.9217151999997</v>
      </c>
      <c r="E8" s="5">
        <f t="shared" si="3"/>
        <v>6245800</v>
      </c>
      <c r="F8" s="10">
        <f t="shared" si="4"/>
        <v>7925</v>
      </c>
      <c r="G8" s="10">
        <f t="shared" si="5"/>
        <v>6604</v>
      </c>
      <c r="H8" s="10">
        <f t="shared" si="6"/>
        <v>5503</v>
      </c>
      <c r="I8" s="4" t="e">
        <f>#REF!</f>
        <v>#REF!</v>
      </c>
      <c r="J8" s="4" t="e">
        <f>#REF!</f>
        <v>#REF!</v>
      </c>
      <c r="O8">
        <v>0</v>
      </c>
      <c r="P8">
        <f t="shared" si="8"/>
        <v>0</v>
      </c>
      <c r="Q8">
        <f>T8*10.764</f>
        <v>788.1400799999999</v>
      </c>
      <c r="R8" s="2">
        <f>5809100+406700+30000</f>
        <v>6245800</v>
      </c>
      <c r="S8" s="8">
        <v>18</v>
      </c>
      <c r="T8" s="8">
        <f>68.12+5.1</f>
        <v>73.22</v>
      </c>
      <c r="U8" t="s">
        <v>24</v>
      </c>
    </row>
    <row r="9" spans="1:21" x14ac:dyDescent="0.25">
      <c r="A9" s="4">
        <f t="shared" si="0"/>
        <v>0</v>
      </c>
      <c r="B9" s="4">
        <f t="shared" si="1"/>
        <v>723.77135999999985</v>
      </c>
      <c r="C9" s="4">
        <f t="shared" si="9"/>
        <v>868.52563199999975</v>
      </c>
      <c r="D9" s="4">
        <f t="shared" si="2"/>
        <v>1042.2307583999996</v>
      </c>
      <c r="E9" s="5">
        <f t="shared" si="3"/>
        <v>6075050</v>
      </c>
      <c r="F9" s="10">
        <f t="shared" si="4"/>
        <v>8394</v>
      </c>
      <c r="G9" s="10">
        <f t="shared" si="5"/>
        <v>6995</v>
      </c>
      <c r="H9" s="10">
        <f t="shared" si="6"/>
        <v>5829</v>
      </c>
      <c r="I9" s="4" t="e">
        <f>#REF!</f>
        <v>#REF!</v>
      </c>
      <c r="J9" s="4">
        <f t="shared" si="7"/>
        <v>19</v>
      </c>
      <c r="O9">
        <v>0</v>
      </c>
      <c r="P9">
        <f t="shared" si="8"/>
        <v>0</v>
      </c>
      <c r="Q9">
        <f>T9*10.764</f>
        <v>723.77135999999985</v>
      </c>
      <c r="R9" s="2">
        <f>5649500+395550+30000</f>
        <v>6075050</v>
      </c>
      <c r="S9" s="8">
        <v>19</v>
      </c>
      <c r="T9" s="8">
        <f>62.33+4.91</f>
        <v>67.239999999999995</v>
      </c>
      <c r="U9" t="s">
        <v>25</v>
      </c>
    </row>
    <row r="10" spans="1:21" x14ac:dyDescent="0.25">
      <c r="A10" s="4">
        <f t="shared" si="0"/>
        <v>0</v>
      </c>
      <c r="B10" s="4">
        <f t="shared" si="1"/>
        <v>781.68168000000003</v>
      </c>
      <c r="C10" s="4">
        <f t="shared" si="9"/>
        <v>938.01801599999999</v>
      </c>
      <c r="D10" s="4">
        <f t="shared" si="2"/>
        <v>1125.6216191999999</v>
      </c>
      <c r="E10" s="5">
        <f t="shared" si="3"/>
        <v>6474800</v>
      </c>
      <c r="F10" s="10">
        <f t="shared" si="4"/>
        <v>8283</v>
      </c>
      <c r="G10" s="10">
        <f t="shared" si="5"/>
        <v>6903</v>
      </c>
      <c r="H10" s="10">
        <f t="shared" si="6"/>
        <v>5752</v>
      </c>
      <c r="I10" s="4" t="e">
        <f>#REF!</f>
        <v>#REF!</v>
      </c>
      <c r="J10" s="4">
        <f t="shared" si="7"/>
        <v>9</v>
      </c>
      <c r="O10">
        <v>0</v>
      </c>
      <c r="P10">
        <f t="shared" si="8"/>
        <v>0</v>
      </c>
      <c r="Q10">
        <f>T10*10.764</f>
        <v>781.68168000000003</v>
      </c>
      <c r="R10" s="2">
        <f>6023100+421700+30000</f>
        <v>6474800</v>
      </c>
      <c r="S10" s="8">
        <v>9</v>
      </c>
      <c r="T10" s="8">
        <f>67.22+5.4</f>
        <v>72.62</v>
      </c>
      <c r="U10" t="s">
        <v>26</v>
      </c>
    </row>
    <row r="11" spans="1:21" x14ac:dyDescent="0.25">
      <c r="A11" s="4">
        <f t="shared" si="0"/>
        <v>0</v>
      </c>
      <c r="B11" s="4">
        <f t="shared" si="1"/>
        <v>600.30827999999997</v>
      </c>
      <c r="C11" s="4">
        <f t="shared" si="9"/>
        <v>720.36993599999994</v>
      </c>
      <c r="D11" s="4">
        <f t="shared" si="2"/>
        <v>864.44392319999986</v>
      </c>
      <c r="E11" s="5">
        <f t="shared" si="3"/>
        <v>2813600</v>
      </c>
      <c r="F11" s="15">
        <f t="shared" si="4"/>
        <v>4687</v>
      </c>
      <c r="G11" s="10">
        <f t="shared" si="5"/>
        <v>3906</v>
      </c>
      <c r="H11" s="10">
        <f t="shared" si="6"/>
        <v>3255</v>
      </c>
      <c r="I11" s="4" t="e">
        <f>#REF!</f>
        <v>#REF!</v>
      </c>
      <c r="J11" s="4">
        <f t="shared" si="7"/>
        <v>20</v>
      </c>
      <c r="O11">
        <v>0</v>
      </c>
      <c r="P11">
        <f t="shared" si="8"/>
        <v>0</v>
      </c>
      <c r="Q11">
        <f>T11*10.764</f>
        <v>600.30827999999997</v>
      </c>
      <c r="R11" s="2">
        <f>2603500+183800+26300</f>
        <v>2813600</v>
      </c>
      <c r="S11" s="8">
        <v>20</v>
      </c>
      <c r="T11" s="8">
        <f>49.09+6.68</f>
        <v>55.77</v>
      </c>
      <c r="U11" t="s">
        <v>30</v>
      </c>
    </row>
    <row r="12" spans="1:21" x14ac:dyDescent="0.25">
      <c r="A12" s="4">
        <f t="shared" si="0"/>
        <v>0</v>
      </c>
      <c r="B12" s="4">
        <f t="shared" si="1"/>
        <v>601.06175999999994</v>
      </c>
      <c r="C12" s="4">
        <f t="shared" si="9"/>
        <v>721.27411199999995</v>
      </c>
      <c r="D12" s="4">
        <f t="shared" si="2"/>
        <v>865.52893439999991</v>
      </c>
      <c r="E12" s="5">
        <f t="shared" si="3"/>
        <v>2828100</v>
      </c>
      <c r="F12" s="15">
        <f t="shared" si="4"/>
        <v>4705</v>
      </c>
      <c r="G12" s="10">
        <f t="shared" si="5"/>
        <v>3921</v>
      </c>
      <c r="H12" s="10">
        <f t="shared" si="6"/>
        <v>3267</v>
      </c>
      <c r="I12" s="4" t="e">
        <f>#REF!</f>
        <v>#REF!</v>
      </c>
      <c r="J12" s="4">
        <f t="shared" si="7"/>
        <v>22</v>
      </c>
      <c r="O12">
        <v>0</v>
      </c>
      <c r="P12">
        <f t="shared" si="8"/>
        <v>0</v>
      </c>
      <c r="Q12">
        <f>T12*10.764</f>
        <v>601.06175999999994</v>
      </c>
      <c r="R12" s="2">
        <f>2617000+184700+26400</f>
        <v>2828100</v>
      </c>
      <c r="S12" s="8">
        <v>22</v>
      </c>
      <c r="T12" s="8">
        <f>49.16+6.68</f>
        <v>55.839999999999996</v>
      </c>
      <c r="U12" t="s">
        <v>31</v>
      </c>
    </row>
    <row r="13" spans="1:21" x14ac:dyDescent="0.25">
      <c r="A13" s="4">
        <f t="shared" si="0"/>
        <v>0</v>
      </c>
      <c r="B13" s="4">
        <f t="shared" si="1"/>
        <v>730</v>
      </c>
      <c r="C13" s="4">
        <f t="shared" si="9"/>
        <v>876</v>
      </c>
      <c r="D13" s="4">
        <f t="shared" si="2"/>
        <v>1051.2</v>
      </c>
      <c r="E13" s="5">
        <f t="shared" si="3"/>
        <v>5100000</v>
      </c>
      <c r="F13" s="15">
        <f t="shared" si="4"/>
        <v>6986</v>
      </c>
      <c r="G13" s="10">
        <f t="shared" si="5"/>
        <v>5822</v>
      </c>
      <c r="H13" s="10">
        <f t="shared" si="6"/>
        <v>4852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730</v>
      </c>
      <c r="R13" s="2">
        <v>5100000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529</v>
      </c>
      <c r="J19">
        <f>49.14*10.764</f>
        <v>528.94295999999997</v>
      </c>
    </row>
    <row r="20" spans="7:24" x14ac:dyDescent="0.25">
      <c r="H20" t="s">
        <v>15</v>
      </c>
      <c r="I20">
        <v>72</v>
      </c>
      <c r="J20">
        <f>6.68*10.764</f>
        <v>71.903519999999986</v>
      </c>
    </row>
    <row r="21" spans="7:24" x14ac:dyDescent="0.25">
      <c r="I21">
        <f>I20+I19</f>
        <v>601</v>
      </c>
    </row>
    <row r="22" spans="7:24" x14ac:dyDescent="0.25">
      <c r="G22" s="6"/>
      <c r="H22" s="6" t="s">
        <v>16</v>
      </c>
      <c r="I22">
        <v>5000</v>
      </c>
    </row>
    <row r="23" spans="7:24" x14ac:dyDescent="0.25">
      <c r="H23" t="s">
        <v>17</v>
      </c>
      <c r="I23">
        <f>I22*I21</f>
        <v>3005000</v>
      </c>
      <c r="J23">
        <f>I23*80%</f>
        <v>2404000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18</v>
      </c>
      <c r="J25" t="s">
        <v>28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19</v>
      </c>
      <c r="I26">
        <v>2617000</v>
      </c>
      <c r="J26" t="s">
        <v>27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20</v>
      </c>
      <c r="I27">
        <v>184700</v>
      </c>
      <c r="J27" t="s">
        <v>23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21</v>
      </c>
      <c r="I28">
        <v>26400</v>
      </c>
      <c r="J28" t="s">
        <v>29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22</v>
      </c>
      <c r="I29">
        <f>SUM(I26:I28)</f>
        <v>2828100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2024-03-11T12:12:40Z</dcterms:modified>
</cp:coreProperties>
</file>