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Feburary 2024\BELAPUR OFIICES - APPROX VALUE\"/>
    </mc:Choice>
  </mc:AlternateContent>
  <xr:revisionPtr revIDLastSave="0" documentId="13_ncr:1_{A8A77367-3C58-40F6-B521-3A5244F685F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X70" i="4" l="1"/>
  <c r="Y47" i="4"/>
  <c r="Y46" i="4"/>
  <c r="W68" i="4" l="1"/>
  <c r="W75" i="4" l="1"/>
  <c r="W59" i="4"/>
  <c r="W60" i="4" s="1"/>
  <c r="W58" i="4"/>
  <c r="W57" i="4"/>
  <c r="W66" i="4" s="1"/>
  <c r="W62" i="4" l="1"/>
  <c r="W63" i="4" s="1"/>
  <c r="W64" i="4"/>
  <c r="W65" i="4" s="1"/>
  <c r="W71" i="4" s="1"/>
  <c r="O70" i="4"/>
  <c r="O71" i="4" s="1"/>
  <c r="W73" i="4" l="1"/>
  <c r="W72" i="4"/>
  <c r="W77" i="4"/>
  <c r="F70" i="4" l="1"/>
  <c r="H70" i="4"/>
  <c r="J69" i="4"/>
  <c r="P69" i="4" s="1"/>
  <c r="J68" i="4"/>
  <c r="P68" i="4" s="1"/>
  <c r="J67" i="4"/>
  <c r="P67" i="4" s="1"/>
  <c r="J66" i="4"/>
  <c r="P66" i="4" s="1"/>
  <c r="J65" i="4"/>
  <c r="P65" i="4" s="1"/>
  <c r="J64" i="4"/>
  <c r="P64" i="4" s="1"/>
  <c r="J63" i="4"/>
  <c r="P63" i="4" s="1"/>
  <c r="J62" i="4"/>
  <c r="P62" i="4" s="1"/>
  <c r="J61" i="4"/>
  <c r="P61" i="4" s="1"/>
  <c r="J60" i="4"/>
  <c r="P60" i="4" s="1"/>
  <c r="J59" i="4"/>
  <c r="P59" i="4" s="1"/>
  <c r="J57" i="4"/>
  <c r="P57" i="4" s="1"/>
  <c r="J54" i="4"/>
  <c r="P54" i="4" s="1"/>
  <c r="J52" i="4"/>
  <c r="P52" i="4" s="1"/>
  <c r="J44" i="4"/>
  <c r="P44" i="4" s="1"/>
  <c r="J43" i="4"/>
  <c r="P43" i="4" s="1"/>
  <c r="J42" i="4"/>
  <c r="P42" i="4" s="1"/>
  <c r="J41" i="4"/>
  <c r="P41" i="4" s="1"/>
  <c r="J40" i="4"/>
  <c r="P40" i="4" s="1"/>
  <c r="J39" i="4"/>
  <c r="P39" i="4" s="1"/>
  <c r="J38" i="4"/>
  <c r="J58" i="4"/>
  <c r="P58" i="4" s="1"/>
  <c r="J56" i="4"/>
  <c r="P56" i="4" s="1"/>
  <c r="J55" i="4"/>
  <c r="P55" i="4" s="1"/>
  <c r="J53" i="4"/>
  <c r="P53" i="4" s="1"/>
  <c r="J51" i="4"/>
  <c r="P51" i="4" s="1"/>
  <c r="J50" i="4"/>
  <c r="P50" i="4" s="1"/>
  <c r="J49" i="4"/>
  <c r="P49" i="4" s="1"/>
  <c r="J48" i="4"/>
  <c r="P48" i="4" s="1"/>
  <c r="J47" i="4"/>
  <c r="P47" i="4" s="1"/>
  <c r="J46" i="4"/>
  <c r="P46" i="4" s="1"/>
  <c r="J45" i="4"/>
  <c r="P45" i="4" s="1"/>
  <c r="J70" i="4" l="1"/>
  <c r="J71" i="4" s="1"/>
  <c r="P38" i="4"/>
  <c r="P70" i="4" s="1"/>
  <c r="W31" i="4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H24" i="4" l="1"/>
  <c r="H8" i="4"/>
  <c r="F8" i="4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Q3" i="4" s="1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S41" i="4" l="1"/>
  <c r="W47" i="4"/>
  <c r="W51" i="4"/>
  <c r="X45" i="4"/>
  <c r="W45" i="4"/>
  <c r="W46" i="4"/>
</calcChain>
</file>

<file path=xl/sharedStrings.xml><?xml version="1.0" encoding="utf-8"?>
<sst xmlns="http://schemas.openxmlformats.org/spreadsheetml/2006/main" count="361" uniqueCount="171">
  <si>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</si>
  <si>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</si>
  <si>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</si>
  <si>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</si>
  <si>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</si>
  <si>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</si>
  <si>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</si>
  <si>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</si>
  <si>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</si>
  <si>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</si>
  <si>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</si>
  <si>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</si>
  <si>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</si>
  <si>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</si>
  <si>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</si>
  <si>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</si>
  <si>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</si>
  <si>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</si>
  <si>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</si>
  <si>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</si>
  <si>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</si>
  <si>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</si>
  <si>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</si>
  <si>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</si>
  <si>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</si>
  <si>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</si>
  <si>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</si>
  <si>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</si>
  <si>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</si>
  <si>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</si>
  <si>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BUA</t>
  </si>
  <si>
    <t>Rate</t>
  </si>
  <si>
    <t>FMV</t>
  </si>
  <si>
    <t>DSV</t>
  </si>
  <si>
    <t>Index II</t>
  </si>
  <si>
    <t>Price Indicators</t>
  </si>
  <si>
    <t>rate on CA</t>
  </si>
  <si>
    <t>Belapur Offices - Approx Value</t>
  </si>
  <si>
    <t xml:space="preserve">Office No. </t>
  </si>
  <si>
    <t xml:space="preserve">1st </t>
  </si>
  <si>
    <t>Built Up area in Sq. ft - Agreement</t>
  </si>
  <si>
    <t>Area in Sq. ft - Allottment letter</t>
  </si>
  <si>
    <t>Page No.</t>
  </si>
  <si>
    <t xml:space="preserve">Page No. </t>
  </si>
  <si>
    <t>Shop No. 16</t>
  </si>
  <si>
    <t>Ground</t>
  </si>
  <si>
    <t>Shop No. 15</t>
  </si>
  <si>
    <t>Total</t>
  </si>
  <si>
    <t>Approx Value</t>
  </si>
  <si>
    <t>As per Allottement</t>
  </si>
  <si>
    <t>CA as per measurement</t>
  </si>
  <si>
    <t>Office No.</t>
  </si>
  <si>
    <t xml:space="preserve">Dated. </t>
  </si>
  <si>
    <t>Transferor</t>
  </si>
  <si>
    <t>Transferee</t>
  </si>
  <si>
    <t xml:space="preserve">Document No. </t>
  </si>
  <si>
    <t>1st Floor</t>
  </si>
  <si>
    <t>Ground Floor</t>
  </si>
  <si>
    <t xml:space="preserve">Ground Floor </t>
  </si>
  <si>
    <t>First Floor</t>
  </si>
  <si>
    <t>Copy of Deed of Transfer cum Assignmnt are as under</t>
  </si>
  <si>
    <t>20147/2021</t>
  </si>
  <si>
    <t>06.12.2021</t>
  </si>
  <si>
    <t xml:space="preserve">M/s. Patel Energy Ltd. </t>
  </si>
  <si>
    <t xml:space="preserve">Mr. Amit Ashok Teckchandani </t>
  </si>
  <si>
    <t>Copy of Final Order for Transfer is as under</t>
  </si>
  <si>
    <t>Copy of Allotment Letter is as under</t>
  </si>
  <si>
    <t>22.12.2021</t>
  </si>
  <si>
    <t>27.04.2006</t>
  </si>
  <si>
    <t>20148/2021</t>
  </si>
  <si>
    <t>20.12.2021</t>
  </si>
  <si>
    <t>20145/2021</t>
  </si>
  <si>
    <t>20154/2021</t>
  </si>
  <si>
    <t>Dated</t>
  </si>
  <si>
    <t xml:space="preserve">Ref. No. </t>
  </si>
  <si>
    <t>CIDCO/ESTATE-1/2021/8000130790</t>
  </si>
  <si>
    <t>20152/2021</t>
  </si>
  <si>
    <t>CIDCO/ESTATE-1/2021/8000130783</t>
  </si>
  <si>
    <t>CIDCO/ESTATE-1/2021/8000130786</t>
  </si>
  <si>
    <t>CIDCO/ESTATE-1/2021/8000130787</t>
  </si>
  <si>
    <t>CIDCO/ESTATE-1/2021/8000130788</t>
  </si>
  <si>
    <t>20150/2021</t>
  </si>
  <si>
    <t>CIDCO/ESTATE-1/2021/8000130797</t>
  </si>
  <si>
    <t>20155/2021</t>
  </si>
  <si>
    <t>CIDCO/ESTATE-1/2021/8000130798</t>
  </si>
  <si>
    <t>20156/2021</t>
  </si>
  <si>
    <t>CIDCO/ESTATE-1/2021/8000130903</t>
  </si>
  <si>
    <t>20157/2021</t>
  </si>
  <si>
    <t>CIDCO/ESTATE-1/2021/8000130904</t>
  </si>
  <si>
    <t>23.06.2006</t>
  </si>
  <si>
    <t>20003213/90010835/210</t>
  </si>
  <si>
    <t>20003212/90010474/130</t>
  </si>
  <si>
    <t>20003123/90010475/131</t>
  </si>
  <si>
    <t>20003124/90010476/132</t>
  </si>
  <si>
    <t>20003125/90010477/133</t>
  </si>
  <si>
    <t>20003126/90010478/137</t>
  </si>
  <si>
    <t>20003127/90010479/136</t>
  </si>
  <si>
    <t>20003128/90010480/141</t>
  </si>
  <si>
    <t>20003129/90010481/138</t>
  </si>
  <si>
    <t>20158/2021</t>
  </si>
  <si>
    <t>CIDCO/ESTATE-1/2021/8000130905</t>
  </si>
  <si>
    <t>20003130/90010482/142</t>
  </si>
  <si>
    <t>20160/2021</t>
  </si>
  <si>
    <t>CIDCO/ESTATE-1/2021/8000130906</t>
  </si>
  <si>
    <t>20003131/90010483/140</t>
  </si>
  <si>
    <t>20161/2021</t>
  </si>
  <si>
    <t>CIDCO/ESTATE-1/2021/8000130907</t>
  </si>
  <si>
    <t>20003132/90010484/139</t>
  </si>
  <si>
    <t>20163/2021</t>
  </si>
  <si>
    <t>CIDCO/ESTATE-1/2021/8000130908</t>
  </si>
  <si>
    <t>20003133/90010485/138</t>
  </si>
  <si>
    <t>20165/2021</t>
  </si>
  <si>
    <t>CIDCO/ESTATE-1/2021/8000130909</t>
  </si>
  <si>
    <t>20003134/90010486/143</t>
  </si>
  <si>
    <t>20003103/90010376/116</t>
  </si>
  <si>
    <t>20162/2021</t>
  </si>
  <si>
    <t>CIDCO/ESTATE-1/2021/8000130912</t>
  </si>
  <si>
    <t>20143/2021</t>
  </si>
  <si>
    <t>CIDCO/ESTATE-1/2021/8000130778</t>
  </si>
  <si>
    <t>20003119/90010545/189</t>
  </si>
  <si>
    <t>20144/2021</t>
  </si>
  <si>
    <t>CIDCO/ESTATE-1/2021/8000130780</t>
  </si>
  <si>
    <t>20003120/90010472/134</t>
  </si>
  <si>
    <t>20164/2021</t>
  </si>
  <si>
    <t>CIDCO/ESTATE-1/2021/8000130913</t>
  </si>
  <si>
    <t>20003104/90010377/123</t>
  </si>
  <si>
    <t>20003105/90010378/115</t>
  </si>
  <si>
    <t>20167/2021</t>
  </si>
  <si>
    <t xml:space="preserve">M/s. Advanced Magnetics Pvt. Ltd. </t>
  </si>
  <si>
    <t>CIDCO/ESTATE-1/2021/8000130914</t>
  </si>
  <si>
    <t>20170/2021</t>
  </si>
  <si>
    <t>CIDCO/ESTATE-1/2021/8000130915</t>
  </si>
  <si>
    <t>20003106/90010379/114</t>
  </si>
  <si>
    <t>20003107/90010380/113</t>
  </si>
  <si>
    <t>20172/2021</t>
  </si>
  <si>
    <t>CIDCO/ESTATE-1/2021/8000130916</t>
  </si>
  <si>
    <t>20003108/90010378/124</t>
  </si>
  <si>
    <t>20171/2021</t>
  </si>
  <si>
    <t>CIDCO/ESTATE-1/2021/8000130917</t>
  </si>
  <si>
    <t>20173/2021</t>
  </si>
  <si>
    <t>CIDCO/ESTATE-1/2021/8000130918</t>
  </si>
  <si>
    <t>20003109/90010382/111</t>
  </si>
  <si>
    <t>20003110/90010383/110</t>
  </si>
  <si>
    <t>CIDCO/ESTATE-1/2021/8000130920</t>
  </si>
  <si>
    <t>20175/2021</t>
  </si>
  <si>
    <t>20176/2021</t>
  </si>
  <si>
    <t>CIDCO/ESTATE-1/2021/8000130921</t>
  </si>
  <si>
    <t>20003111/90010384/120</t>
  </si>
  <si>
    <t>20003112/90010385/119</t>
  </si>
  <si>
    <t>20178/2021</t>
  </si>
  <si>
    <t>CIDCO/ESTATE-1/2021/8000130922</t>
  </si>
  <si>
    <t>20174/2021</t>
  </si>
  <si>
    <t>CIDCO/ESTATE-1/2021/8000130925</t>
  </si>
  <si>
    <t>20003113/90010386/122</t>
  </si>
  <si>
    <t>20003114/90010387/121</t>
  </si>
  <si>
    <t>20177/2021</t>
  </si>
  <si>
    <t>CIDCO/ESTATE-1/2021/8000130927</t>
  </si>
  <si>
    <t>20003115/90010388/112</t>
  </si>
  <si>
    <t>20179/2021</t>
  </si>
  <si>
    <t>CIDCO/ESTATE-1/2021/8000130928</t>
  </si>
  <si>
    <t>20003116/90010389/127</t>
  </si>
  <si>
    <t>CIDCO/ESTATE-1/2021/8000130932</t>
  </si>
  <si>
    <t>20180/2021</t>
  </si>
  <si>
    <t>20003117/90010390/126</t>
  </si>
  <si>
    <t>CIDCO/ESTATE-1/2021/8000130933</t>
  </si>
  <si>
    <t>20181/2021</t>
  </si>
  <si>
    <t>CIDCO/ESTATE-1/2021/8000130934</t>
  </si>
  <si>
    <t>20182/2021</t>
  </si>
  <si>
    <t>20003118/90010391/125</t>
  </si>
  <si>
    <t>Carpet area - as per Transfer Letter</t>
  </si>
  <si>
    <t xml:space="preserve">Measured Carpet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</si>
</sst>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7" fillId="0" borderId="1" xfId="0" applyFont="1" applyBorder="1"/>
    <xf numFmtId="43" fontId="7" fillId="0" borderId="0" xfId="1" applyFont="1" applyBorder="1"/>
    <xf numFmtId="43" fontId="8" fillId="0" borderId="0" xfId="1" applyFont="1" applyBorder="1"/>
    <xf numFmtId="43" fontId="8" fillId="3" borderId="0" xfId="1" applyFont="1" applyFill="1" applyBorder="1"/>
    <xf numFmtId="0" fontId="7" fillId="0" borderId="1" xfId="0" applyFont="1" applyBorder="1" applyAlignment="1">
      <alignment wrapText="1"/>
    </xf>
    <xf numFmtId="43" fontId="8" fillId="0" borderId="0" xfId="1" applyFont="1" applyFill="1" applyBorder="1"/>
    <xf numFmtId="0" fontId="7" fillId="0" borderId="0" xfId="0" applyFont="1"/>
    <xf numFmtId="0" fontId="8" fillId="0" borderId="0" xfId="0" applyFont="1"/>
    <xf numFmtId="0" fontId="8" fillId="3" borderId="0" xfId="0" applyFont="1" applyFill="1"/>
    <xf numFmtId="9" fontId="7" fillId="0" borderId="0" xfId="0" applyNumberFormat="1" applyFont="1"/>
    <xf numFmtId="10" fontId="8" fillId="0" borderId="0" xfId="0" applyNumberFormat="1" applyFont="1"/>
    <xf numFmtId="0" fontId="7" fillId="3" borderId="1" xfId="0" applyFont="1" applyFill="1" applyBorder="1"/>
    <xf numFmtId="43" fontId="7" fillId="3" borderId="0" xfId="1" applyFont="1" applyFill="1" applyBorder="1"/>
    <xf numFmtId="0" fontId="7" fillId="3" borderId="0" xfId="0" applyFont="1" applyFill="1"/>
    <xf numFmtId="0" fontId="9" fillId="0" borderId="0" xfId="0" applyFont="1"/>
    <xf numFmtId="43" fontId="8" fillId="0" borderId="0" xfId="0" applyNumberFormat="1" applyFont="1"/>
    <xf numFmtId="0" fontId="10" fillId="0" borderId="1" xfId="0" applyFont="1" applyBorder="1"/>
    <xf numFmtId="43" fontId="11" fillId="0" borderId="0" xfId="0" applyNumberFormat="1" applyFont="1"/>
    <xf numFmtId="43" fontId="8" fillId="3" borderId="0" xfId="0" applyNumberFormat="1" applyFont="1" applyFill="1"/>
    <xf numFmtId="0" fontId="11" fillId="0" borderId="0" xfId="0" applyFont="1"/>
    <xf numFmtId="0" fontId="7" fillId="0" borderId="2" xfId="0" applyFont="1" applyBorder="1"/>
    <xf numFmtId="0" fontId="7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1" fillId="0" borderId="0" xfId="0" applyFont="1" applyBorder="1"/>
    <xf numFmtId="0" fontId="2" fillId="0" borderId="0" xfId="0" applyFont="1" applyFill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10" fillId="0" borderId="1" xfId="0" applyNumberFormat="1" applyFont="1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423630</xdr:colOff>
      <xdr:row>0</xdr:row>
      <xdr:rowOff>0</xdr:rowOff>
    </xdr:from>
    <xdr:to>
      <xdr:col>26</xdr:col>
      <xdr:colOff>446969</xdr:colOff>
      <xdr:row>24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7555B7-7FD7-4996-AA40-B3105C5F5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35180" y="0"/>
          <a:ext cx="9576914" cy="560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400957</xdr:colOff>
      <xdr:row>41</xdr:row>
      <xdr:rowOff>10553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E73A29-517C-421F-9090-7A5556617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496957" cy="736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6"/>
  <sheetViews>
    <sheetView tabSelected="1" topLeftCell="A35" zoomScaleNormal="100" workbookViewId="0">
      <selection activeCell="O37" sqref="O3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7.5703125" customWidth="1"/>
    <col min="6" max="6" width="19.42578125" style="7" customWidth="1"/>
    <col min="7" max="7" width="15" hidden="1" customWidth="1"/>
    <col min="8" max="8" width="12.85546875" customWidth="1"/>
    <col min="9" max="9" width="32.5703125" hidden="1" customWidth="1"/>
    <col min="10" max="10" width="28.140625" customWidth="1"/>
    <col min="11" max="13" width="9.140625" hidden="1" customWidth="1"/>
    <col min="14" max="14" width="11.140625" hidden="1" customWidth="1"/>
    <col min="15" max="15" width="17.42578125" customWidth="1"/>
    <col min="16" max="16" width="31.7109375" style="49" customWidth="1"/>
    <col min="17" max="17" width="10.7109375" customWidth="1"/>
    <col min="18" max="18" width="16" customWidth="1"/>
    <col min="19" max="19" width="29.140625" customWidth="1"/>
    <col min="20" max="20" width="11.5703125" customWidth="1"/>
    <col min="21" max="21" width="26.5703125" customWidth="1"/>
    <col min="23" max="23" width="19" customWidth="1"/>
    <col min="24" max="24" width="19.5703125" customWidth="1"/>
    <col min="25" max="25" width="16.28515625" customWidth="1"/>
    <col min="26" max="26" width="12" customWidth="1"/>
  </cols>
  <sheetData>
    <row r="1" spans="1:20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48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 s="49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 s="49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 s="49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 s="49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 s="49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 s="49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 s="4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 s="49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 s="49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 s="49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 s="49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 s="49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56" t="s">
        <v>35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20" x14ac:dyDescent="0.25">
      <c r="A16" s="4">
        <f t="shared" ref="A16:A28" si="32">N16</f>
        <v>0</v>
      </c>
      <c r="B16" s="4">
        <f t="shared" ref="B16:B28" si="33">Q16</f>
        <v>200</v>
      </c>
      <c r="C16" s="4">
        <f>B16*1.2</f>
        <v>240</v>
      </c>
      <c r="D16" s="4">
        <f t="shared" ref="D16:D28" si="34">C16*1.2</f>
        <v>288</v>
      </c>
      <c r="E16" s="5">
        <f t="shared" ref="E16:E28" si="35">R16</f>
        <v>5000000</v>
      </c>
      <c r="F16" s="9">
        <f t="shared" ref="F16:F28" si="36">ROUND((E16/B16),0)</f>
        <v>25000</v>
      </c>
      <c r="G16" s="9">
        <f t="shared" ref="G16:G28" si="37">ROUND((E16/C16),0)</f>
        <v>20833</v>
      </c>
      <c r="H16" s="9">
        <f t="shared" ref="H16:H28" si="38">ROUND((E16/D16),0)</f>
        <v>17361</v>
      </c>
      <c r="I16" s="4" t="e">
        <f>#REF!</f>
        <v>#REF!</v>
      </c>
      <c r="J16" s="4">
        <f t="shared" ref="J16:J28" si="39">S16</f>
        <v>0</v>
      </c>
      <c r="O16">
        <v>0</v>
      </c>
      <c r="P16" s="49">
        <f t="shared" ref="P16:Q28" si="40">O16/1.2</f>
        <v>0</v>
      </c>
      <c r="Q16">
        <v>200</v>
      </c>
      <c r="R16" s="2">
        <v>5000000</v>
      </c>
    </row>
    <row r="17" spans="1:24" x14ac:dyDescent="0.25">
      <c r="A17" s="4">
        <f t="shared" si="32"/>
        <v>0</v>
      </c>
      <c r="B17" s="4">
        <f t="shared" si="33"/>
        <v>516.66666666666674</v>
      </c>
      <c r="C17" s="4">
        <f t="shared" ref="C17:C28" si="41">B17*1.2</f>
        <v>620.00000000000011</v>
      </c>
      <c r="D17" s="4">
        <f t="shared" si="34"/>
        <v>744.00000000000011</v>
      </c>
      <c r="E17" s="5">
        <f t="shared" si="35"/>
        <v>7000000</v>
      </c>
      <c r="F17" s="9">
        <f t="shared" si="36"/>
        <v>13548</v>
      </c>
      <c r="G17" s="9">
        <f t="shared" si="37"/>
        <v>11290</v>
      </c>
      <c r="H17" s="9">
        <f t="shared" si="38"/>
        <v>9409</v>
      </c>
      <c r="I17" s="4" t="e">
        <f>#REF!</f>
        <v>#REF!</v>
      </c>
      <c r="J17" s="4">
        <f t="shared" si="39"/>
        <v>0</v>
      </c>
      <c r="O17">
        <v>0</v>
      </c>
      <c r="P17" s="49">
        <v>620</v>
      </c>
      <c r="Q17">
        <f t="shared" si="40"/>
        <v>516.66666666666674</v>
      </c>
      <c r="R17" s="2">
        <v>7000000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 s="49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 s="4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 s="49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 s="49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 s="49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 s="49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 s="49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 s="49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 s="49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 s="49">
        <f t="shared" si="40"/>
        <v>0</v>
      </c>
      <c r="Q27">
        <f t="shared" si="40"/>
        <v>0</v>
      </c>
      <c r="R27" s="2">
        <v>0</v>
      </c>
      <c r="W27" s="13" t="s">
        <v>56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 s="49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6" t="s">
        <v>13</v>
      </c>
      <c r="V29" s="17"/>
      <c r="W29" s="18">
        <v>15500</v>
      </c>
      <c r="X29" s="19" t="s">
        <v>36</v>
      </c>
    </row>
    <row r="30" spans="1:24" ht="38.25" customHeight="1" x14ac:dyDescent="0.25">
      <c r="S30" s="10"/>
      <c r="T30" s="10"/>
      <c r="U30" s="20" t="s">
        <v>14</v>
      </c>
      <c r="V30" s="17"/>
      <c r="W30" s="18">
        <v>2500</v>
      </c>
      <c r="X30" s="21"/>
    </row>
    <row r="31" spans="1:24" ht="15.75" x14ac:dyDescent="0.25">
      <c r="S31" s="10"/>
      <c r="T31" s="10"/>
      <c r="U31" s="16" t="s">
        <v>15</v>
      </c>
      <c r="V31" s="17"/>
      <c r="W31" s="18">
        <f>W29-W30</f>
        <v>13000</v>
      </c>
      <c r="X31" s="21"/>
    </row>
    <row r="32" spans="1:24" ht="15.75" x14ac:dyDescent="0.25">
      <c r="G32" s="6"/>
      <c r="H32" s="6"/>
      <c r="S32" s="10"/>
      <c r="T32" s="10"/>
      <c r="U32" s="16" t="s">
        <v>16</v>
      </c>
      <c r="V32" s="17"/>
      <c r="W32" s="18">
        <f>W30</f>
        <v>2500</v>
      </c>
      <c r="X32" s="21"/>
    </row>
    <row r="33" spans="3:25" ht="15.75" x14ac:dyDescent="0.25">
      <c r="S33" s="10"/>
      <c r="T33" s="10"/>
      <c r="U33" s="16" t="s">
        <v>17</v>
      </c>
      <c r="V33" s="22"/>
      <c r="W33" s="23">
        <f>X33-X34</f>
        <v>18</v>
      </c>
      <c r="X33" s="24">
        <v>2024</v>
      </c>
    </row>
    <row r="34" spans="3:25" ht="15.75" x14ac:dyDescent="0.25">
      <c r="S34" s="10"/>
      <c r="T34" s="10"/>
      <c r="U34" s="16" t="s">
        <v>18</v>
      </c>
      <c r="V34" s="22"/>
      <c r="W34" s="23">
        <f>W35-W33</f>
        <v>42</v>
      </c>
      <c r="X34" s="23">
        <v>2006</v>
      </c>
      <c r="Y34" t="s">
        <v>49</v>
      </c>
    </row>
    <row r="35" spans="3:25" ht="15.75" x14ac:dyDescent="0.25">
      <c r="S35" s="10"/>
      <c r="T35" s="10"/>
      <c r="U35" s="16" t="s">
        <v>19</v>
      </c>
      <c r="V35" s="22"/>
      <c r="W35" s="23">
        <v>60</v>
      </c>
      <c r="X35" s="23"/>
    </row>
    <row r="36" spans="3:25" ht="39" customHeight="1" x14ac:dyDescent="0.25">
      <c r="P36" s="57" t="s">
        <v>37</v>
      </c>
      <c r="Q36" s="57"/>
      <c r="R36" s="57"/>
      <c r="S36" s="57"/>
      <c r="T36" s="58"/>
      <c r="U36" s="20" t="s">
        <v>20</v>
      </c>
      <c r="V36" s="22"/>
      <c r="W36" s="23">
        <f>90*W33/W35</f>
        <v>27</v>
      </c>
      <c r="X36" s="23"/>
    </row>
    <row r="37" spans="3:25" ht="50.25" customHeight="1" x14ac:dyDescent="0.25">
      <c r="C37" s="40" t="s">
        <v>7</v>
      </c>
      <c r="D37" s="40" t="s">
        <v>38</v>
      </c>
      <c r="E37" s="40" t="s">
        <v>2</v>
      </c>
      <c r="F37" s="41" t="s">
        <v>40</v>
      </c>
      <c r="G37" s="40" t="s">
        <v>42</v>
      </c>
      <c r="H37" s="41" t="s">
        <v>41</v>
      </c>
      <c r="I37" s="40" t="s">
        <v>43</v>
      </c>
      <c r="J37" s="41" t="s">
        <v>169</v>
      </c>
      <c r="K37" s="40"/>
      <c r="L37" s="40"/>
      <c r="M37" s="40"/>
      <c r="N37" s="40" t="s">
        <v>43</v>
      </c>
      <c r="O37" s="51" t="s">
        <v>170</v>
      </c>
      <c r="P37" s="50"/>
      <c r="U37" s="16"/>
      <c r="V37" s="25"/>
      <c r="W37" s="26">
        <f>W36%</f>
        <v>0.27</v>
      </c>
      <c r="X37" s="26"/>
    </row>
    <row r="38" spans="3:25" ht="15.75" x14ac:dyDescent="0.25">
      <c r="C38" s="40">
        <v>1</v>
      </c>
      <c r="D38" s="40">
        <v>1</v>
      </c>
      <c r="E38" s="54" t="s">
        <v>39</v>
      </c>
      <c r="F38" s="42">
        <v>295.86</v>
      </c>
      <c r="G38" s="40">
        <v>7</v>
      </c>
      <c r="H38" s="40">
        <v>295.97000000000003</v>
      </c>
      <c r="I38" s="40">
        <v>24</v>
      </c>
      <c r="J38" s="40">
        <f>23.36*10.764</f>
        <v>251.44703999999999</v>
      </c>
      <c r="K38" s="40"/>
      <c r="L38" s="40"/>
      <c r="M38" s="40"/>
      <c r="N38" s="40">
        <v>22</v>
      </c>
      <c r="O38" s="46">
        <v>183</v>
      </c>
      <c r="P38" s="50">
        <f>J38-O38</f>
        <v>68.447039999999987</v>
      </c>
      <c r="Q38" s="13" t="s">
        <v>30</v>
      </c>
      <c r="R38" s="13" t="s">
        <v>31</v>
      </c>
      <c r="S38" s="13" t="s">
        <v>32</v>
      </c>
      <c r="T38" s="12"/>
      <c r="U38" s="16" t="s">
        <v>21</v>
      </c>
      <c r="V38" s="17"/>
      <c r="W38" s="18">
        <f>W32*W37</f>
        <v>675</v>
      </c>
      <c r="X38" s="21"/>
    </row>
    <row r="39" spans="3:25" ht="15.75" x14ac:dyDescent="0.25">
      <c r="C39" s="40">
        <v>2</v>
      </c>
      <c r="D39" s="40">
        <v>2</v>
      </c>
      <c r="E39" s="54"/>
      <c r="F39" s="42">
        <v>295.86</v>
      </c>
      <c r="G39" s="40">
        <v>7</v>
      </c>
      <c r="H39" s="40">
        <v>295.97000000000003</v>
      </c>
      <c r="I39" s="40">
        <v>24</v>
      </c>
      <c r="J39" s="40">
        <f>23.56*10.764</f>
        <v>253.59983999999997</v>
      </c>
      <c r="K39" s="40"/>
      <c r="L39" s="40"/>
      <c r="M39" s="40"/>
      <c r="N39" s="40">
        <v>22</v>
      </c>
      <c r="O39" s="47">
        <v>183</v>
      </c>
      <c r="P39" s="50">
        <f t="shared" ref="P39:P69" si="53">J39-O39</f>
        <v>70.599839999999972</v>
      </c>
      <c r="Q39">
        <f>N27</f>
        <v>0</v>
      </c>
      <c r="R39" s="14">
        <f>N25</f>
        <v>0</v>
      </c>
      <c r="S39" s="14">
        <f>R39*Q39</f>
        <v>0</v>
      </c>
      <c r="U39" s="16" t="s">
        <v>22</v>
      </c>
      <c r="V39" s="17"/>
      <c r="W39" s="18">
        <f>W32-W38</f>
        <v>1825</v>
      </c>
      <c r="X39" s="21"/>
    </row>
    <row r="40" spans="3:25" ht="15.75" x14ac:dyDescent="0.25">
      <c r="C40" s="40">
        <v>3</v>
      </c>
      <c r="D40" s="40">
        <v>3</v>
      </c>
      <c r="E40" s="54"/>
      <c r="F40" s="42">
        <v>287.70999999999998</v>
      </c>
      <c r="G40" s="40">
        <v>7</v>
      </c>
      <c r="H40" s="40">
        <v>295.97000000000003</v>
      </c>
      <c r="I40" s="40">
        <v>21</v>
      </c>
      <c r="J40" s="40">
        <f>22.72*10.764</f>
        <v>244.55807999999996</v>
      </c>
      <c r="K40" s="40"/>
      <c r="L40" s="40"/>
      <c r="M40" s="40"/>
      <c r="N40" s="40">
        <v>19</v>
      </c>
      <c r="O40" s="47">
        <v>183</v>
      </c>
      <c r="P40" s="50">
        <f t="shared" si="53"/>
        <v>61.558079999999961</v>
      </c>
      <c r="R40" s="6" t="s">
        <v>32</v>
      </c>
      <c r="S40" s="15">
        <f>SUM(S39:S39)</f>
        <v>0</v>
      </c>
      <c r="U40" s="16" t="s">
        <v>15</v>
      </c>
      <c r="V40" s="17"/>
      <c r="W40" s="18">
        <f>W31</f>
        <v>13000</v>
      </c>
      <c r="X40" s="21"/>
    </row>
    <row r="41" spans="3:25" ht="15.75" x14ac:dyDescent="0.25">
      <c r="C41" s="40">
        <v>4</v>
      </c>
      <c r="D41" s="40">
        <v>4</v>
      </c>
      <c r="E41" s="54"/>
      <c r="F41" s="42">
        <v>287.70999999999998</v>
      </c>
      <c r="G41" s="40">
        <v>7</v>
      </c>
      <c r="H41" s="40">
        <v>295.97000000000003</v>
      </c>
      <c r="I41" s="40">
        <v>34</v>
      </c>
      <c r="J41" s="40">
        <f>22.72*10.764</f>
        <v>244.55807999999996</v>
      </c>
      <c r="K41" s="40"/>
      <c r="L41" s="40"/>
      <c r="M41" s="40"/>
      <c r="N41" s="40">
        <v>20</v>
      </c>
      <c r="O41" s="47">
        <v>183</v>
      </c>
      <c r="P41" s="50">
        <f t="shared" si="53"/>
        <v>61.558079999999961</v>
      </c>
      <c r="R41" s="6" t="s">
        <v>25</v>
      </c>
      <c r="S41" s="15">
        <f>S40*90%</f>
        <v>0</v>
      </c>
      <c r="U41" s="22"/>
      <c r="V41" s="17"/>
      <c r="W41" s="18"/>
      <c r="X41" s="21"/>
    </row>
    <row r="42" spans="3:25" ht="15.75" x14ac:dyDescent="0.25">
      <c r="C42" s="40">
        <v>5</v>
      </c>
      <c r="D42" s="40">
        <v>5</v>
      </c>
      <c r="E42" s="54"/>
      <c r="F42" s="42">
        <v>295.86</v>
      </c>
      <c r="G42" s="40">
        <v>7</v>
      </c>
      <c r="H42" s="40">
        <v>295.97000000000003</v>
      </c>
      <c r="I42" s="40">
        <v>32</v>
      </c>
      <c r="J42" s="40">
        <f>23.36*10.764</f>
        <v>251.44703999999999</v>
      </c>
      <c r="K42" s="40"/>
      <c r="L42" s="40"/>
      <c r="M42" s="40"/>
      <c r="N42" s="40">
        <v>20</v>
      </c>
      <c r="O42" s="47">
        <v>183</v>
      </c>
      <c r="P42" s="50">
        <f t="shared" si="53"/>
        <v>68.447039999999987</v>
      </c>
      <c r="R42" s="6" t="s">
        <v>33</v>
      </c>
      <c r="S42" s="15">
        <f>S40*80%</f>
        <v>0</v>
      </c>
      <c r="U42" s="27" t="s">
        <v>23</v>
      </c>
      <c r="V42" s="28"/>
      <c r="W42" s="19">
        <f>W40+W39</f>
        <v>14825</v>
      </c>
      <c r="X42" s="21"/>
    </row>
    <row r="43" spans="3:25" ht="15.75" x14ac:dyDescent="0.25">
      <c r="C43" s="40">
        <v>6</v>
      </c>
      <c r="D43" s="40">
        <v>6</v>
      </c>
      <c r="E43" s="54"/>
      <c r="F43" s="42">
        <v>295.86</v>
      </c>
      <c r="G43" s="40">
        <v>6</v>
      </c>
      <c r="H43" s="40">
        <v>287.82</v>
      </c>
      <c r="I43" s="40">
        <v>30</v>
      </c>
      <c r="J43" s="40">
        <f>23.36*10.764</f>
        <v>251.44703999999999</v>
      </c>
      <c r="K43" s="40"/>
      <c r="L43" s="40"/>
      <c r="M43" s="40"/>
      <c r="N43" s="40">
        <v>19</v>
      </c>
      <c r="O43" s="47">
        <v>183</v>
      </c>
      <c r="P43" s="50">
        <f t="shared" si="53"/>
        <v>68.447039999999987</v>
      </c>
      <c r="S43" s="10"/>
      <c r="T43" s="10"/>
      <c r="U43" s="22"/>
      <c r="V43" s="22"/>
      <c r="W43" s="23"/>
      <c r="X43" s="23"/>
    </row>
    <row r="44" spans="3:25" ht="15.75" x14ac:dyDescent="0.25">
      <c r="C44" s="40">
        <v>7</v>
      </c>
      <c r="D44" s="40">
        <v>7</v>
      </c>
      <c r="E44" s="54"/>
      <c r="F44" s="42">
        <v>516.17999999999995</v>
      </c>
      <c r="G44" s="40">
        <v>7</v>
      </c>
      <c r="H44" s="40">
        <v>287.82</v>
      </c>
      <c r="I44" s="40">
        <v>27</v>
      </c>
      <c r="J44" s="40">
        <f>40.77*10.764</f>
        <v>438.84827999999999</v>
      </c>
      <c r="K44" s="40"/>
      <c r="L44" s="40"/>
      <c r="M44" s="40"/>
      <c r="N44" s="40">
        <v>18</v>
      </c>
      <c r="O44" s="46">
        <v>312</v>
      </c>
      <c r="P44" s="50">
        <f t="shared" si="53"/>
        <v>126.84827999999999</v>
      </c>
      <c r="S44" s="10"/>
      <c r="T44" s="10"/>
      <c r="U44" s="27" t="s">
        <v>50</v>
      </c>
      <c r="V44" s="29"/>
      <c r="W44" s="24">
        <v>7010</v>
      </c>
      <c r="X44" s="23"/>
    </row>
    <row r="45" spans="3:25" ht="15.75" x14ac:dyDescent="0.25">
      <c r="C45" s="40">
        <v>8</v>
      </c>
      <c r="D45" s="40">
        <v>8</v>
      </c>
      <c r="E45" s="54"/>
      <c r="F45" s="42">
        <v>370.06</v>
      </c>
      <c r="G45" s="40">
        <v>7</v>
      </c>
      <c r="H45" s="40">
        <v>287.82</v>
      </c>
      <c r="I45" s="40">
        <v>28</v>
      </c>
      <c r="J45" s="40">
        <f>29.23*10.764</f>
        <v>314.63171999999997</v>
      </c>
      <c r="K45" s="40"/>
      <c r="L45" s="40"/>
      <c r="M45" s="40"/>
      <c r="N45" s="40">
        <v>18</v>
      </c>
      <c r="O45" s="46">
        <v>221</v>
      </c>
      <c r="P45" s="50">
        <f t="shared" si="53"/>
        <v>93.631719999999973</v>
      </c>
      <c r="S45" s="10"/>
      <c r="T45" s="11"/>
      <c r="U45" s="16" t="s">
        <v>24</v>
      </c>
      <c r="V45" s="30"/>
      <c r="W45" s="31">
        <f>W42*W44+X46</f>
        <v>103923250</v>
      </c>
      <c r="X45" s="59">
        <f>W45+W71</f>
        <v>110917900</v>
      </c>
    </row>
    <row r="46" spans="3:25" ht="15.75" x14ac:dyDescent="0.25">
      <c r="C46" s="40">
        <v>9</v>
      </c>
      <c r="D46" s="40">
        <v>9</v>
      </c>
      <c r="E46" s="54"/>
      <c r="F46" s="42">
        <v>370.06</v>
      </c>
      <c r="G46" s="40">
        <v>7</v>
      </c>
      <c r="H46" s="40">
        <v>516.37</v>
      </c>
      <c r="I46" s="40">
        <v>27</v>
      </c>
      <c r="J46" s="40">
        <f>29.23*10.764</f>
        <v>314.63171999999997</v>
      </c>
      <c r="K46" s="40"/>
      <c r="L46" s="40"/>
      <c r="M46" s="40"/>
      <c r="N46" s="40">
        <v>17</v>
      </c>
      <c r="O46" s="47">
        <v>221</v>
      </c>
      <c r="P46" s="50">
        <f t="shared" si="53"/>
        <v>93.631719999999973</v>
      </c>
      <c r="S46" s="11"/>
      <c r="T46" s="10"/>
      <c r="U46" s="16" t="s">
        <v>25</v>
      </c>
      <c r="V46" s="22"/>
      <c r="W46" s="33">
        <f>W45*0.9</f>
        <v>93530925</v>
      </c>
      <c r="X46" s="34"/>
      <c r="Y46" s="14">
        <f>X45*0.9</f>
        <v>99826110</v>
      </c>
    </row>
    <row r="47" spans="3:25" ht="15.75" x14ac:dyDescent="0.25">
      <c r="C47" s="40">
        <v>10</v>
      </c>
      <c r="D47" s="40">
        <v>10</v>
      </c>
      <c r="E47" s="54"/>
      <c r="F47" s="42">
        <v>475.7</v>
      </c>
      <c r="G47" s="40">
        <v>7</v>
      </c>
      <c r="H47" s="40">
        <v>516.37</v>
      </c>
      <c r="I47" s="40">
        <v>28</v>
      </c>
      <c r="J47" s="40">
        <f>37.57*10.764</f>
        <v>404.40348</v>
      </c>
      <c r="K47" s="40"/>
      <c r="L47" s="40"/>
      <c r="M47" s="40"/>
      <c r="N47" s="40">
        <v>18</v>
      </c>
      <c r="O47" s="46">
        <v>285</v>
      </c>
      <c r="P47" s="50">
        <f t="shared" si="53"/>
        <v>119.40348</v>
      </c>
      <c r="S47" s="10"/>
      <c r="T47" s="10"/>
      <c r="U47" s="16" t="s">
        <v>26</v>
      </c>
      <c r="V47" s="22"/>
      <c r="W47" s="33">
        <f>W45*0.8</f>
        <v>83138600</v>
      </c>
      <c r="X47" s="33"/>
      <c r="Y47" s="14">
        <f>X45*0.8</f>
        <v>88734320</v>
      </c>
    </row>
    <row r="48" spans="3:25" ht="15.75" x14ac:dyDescent="0.25">
      <c r="C48" s="40">
        <v>11</v>
      </c>
      <c r="D48" s="40">
        <v>11</v>
      </c>
      <c r="E48" s="54"/>
      <c r="F48" s="42">
        <v>516.17999999999995</v>
      </c>
      <c r="G48" s="40">
        <v>7</v>
      </c>
      <c r="H48" s="40">
        <v>516.37</v>
      </c>
      <c r="I48" s="40">
        <v>28</v>
      </c>
      <c r="J48" s="40">
        <f>40.77*10.764</f>
        <v>438.84827999999999</v>
      </c>
      <c r="K48" s="40"/>
      <c r="L48" s="40"/>
      <c r="M48" s="40"/>
      <c r="N48" s="40">
        <v>17</v>
      </c>
      <c r="O48" s="47">
        <v>312</v>
      </c>
      <c r="P48" s="50">
        <f t="shared" si="53"/>
        <v>126.84827999999999</v>
      </c>
      <c r="Q48" s="10"/>
      <c r="R48" s="10"/>
      <c r="S48" s="10"/>
      <c r="T48" s="10"/>
      <c r="U48" s="16"/>
      <c r="V48" s="22"/>
      <c r="W48" s="35"/>
      <c r="X48" s="23"/>
    </row>
    <row r="49" spans="3:25" ht="15.75" x14ac:dyDescent="0.25">
      <c r="C49" s="40">
        <v>12</v>
      </c>
      <c r="D49" s="40">
        <v>12</v>
      </c>
      <c r="E49" s="54"/>
      <c r="F49" s="42">
        <v>370.06</v>
      </c>
      <c r="G49" s="40">
        <v>7</v>
      </c>
      <c r="H49" s="40">
        <v>516.37</v>
      </c>
      <c r="I49" s="40">
        <v>27</v>
      </c>
      <c r="J49" s="40">
        <f>29.23*10.764</f>
        <v>314.63171999999997</v>
      </c>
      <c r="K49" s="40"/>
      <c r="L49" s="40"/>
      <c r="M49" s="40"/>
      <c r="N49" s="40">
        <v>17</v>
      </c>
      <c r="O49" s="47">
        <v>221</v>
      </c>
      <c r="P49" s="50">
        <f t="shared" si="53"/>
        <v>93.631719999999973</v>
      </c>
      <c r="U49" s="36" t="s">
        <v>27</v>
      </c>
      <c r="V49" s="37"/>
      <c r="W49" s="38">
        <f>W30*W44</f>
        <v>17525000</v>
      </c>
      <c r="X49" s="38"/>
    </row>
    <row r="50" spans="3:25" ht="15.75" x14ac:dyDescent="0.25">
      <c r="C50" s="40">
        <v>13</v>
      </c>
      <c r="D50" s="40">
        <v>13</v>
      </c>
      <c r="E50" s="54"/>
      <c r="F50" s="42">
        <v>370.06</v>
      </c>
      <c r="G50" s="40">
        <v>7</v>
      </c>
      <c r="H50" s="40">
        <v>370.2</v>
      </c>
      <c r="I50" s="40">
        <v>28</v>
      </c>
      <c r="J50" s="40">
        <f>29.23*10.764</f>
        <v>314.63171999999997</v>
      </c>
      <c r="K50" s="40"/>
      <c r="L50" s="40"/>
      <c r="M50" s="40"/>
      <c r="N50" s="40">
        <v>18</v>
      </c>
      <c r="O50" s="47">
        <v>221</v>
      </c>
      <c r="P50" s="50">
        <f t="shared" si="53"/>
        <v>93.631719999999973</v>
      </c>
      <c r="U50" s="16" t="s">
        <v>28</v>
      </c>
      <c r="V50" s="22"/>
      <c r="W50" s="35"/>
      <c r="X50" s="35"/>
    </row>
    <row r="51" spans="3:25" ht="15.75" x14ac:dyDescent="0.25">
      <c r="C51" s="40">
        <v>14</v>
      </c>
      <c r="D51" s="40">
        <v>14</v>
      </c>
      <c r="E51" s="54"/>
      <c r="F51" s="42">
        <v>532.38</v>
      </c>
      <c r="G51" s="40">
        <v>7</v>
      </c>
      <c r="H51" s="40">
        <v>370.2</v>
      </c>
      <c r="I51" s="40">
        <v>27</v>
      </c>
      <c r="J51" s="40">
        <f>42.04*10.764</f>
        <v>452.51855999999998</v>
      </c>
      <c r="K51" s="40"/>
      <c r="L51" s="40"/>
      <c r="M51" s="40"/>
      <c r="N51" s="40">
        <v>17</v>
      </c>
      <c r="O51" s="46">
        <v>290</v>
      </c>
      <c r="P51" s="50">
        <f t="shared" si="53"/>
        <v>162.51855999999998</v>
      </c>
      <c r="U51" s="39" t="s">
        <v>29</v>
      </c>
      <c r="V51" s="35"/>
      <c r="W51" s="33">
        <f>W45*0.025/12</f>
        <v>216506.77083333334</v>
      </c>
      <c r="X51" s="33"/>
    </row>
    <row r="52" spans="3:25" x14ac:dyDescent="0.25">
      <c r="C52" s="40">
        <v>15</v>
      </c>
      <c r="D52" s="42">
        <v>15</v>
      </c>
      <c r="E52" s="54"/>
      <c r="F52" s="42">
        <v>295.86</v>
      </c>
      <c r="G52" s="40">
        <v>7</v>
      </c>
      <c r="H52" s="40">
        <v>370.2</v>
      </c>
      <c r="I52" s="40">
        <v>28</v>
      </c>
      <c r="J52" s="40">
        <f>23.36*10.764</f>
        <v>251.44703999999999</v>
      </c>
      <c r="K52" s="40"/>
      <c r="L52" s="40"/>
      <c r="M52" s="40"/>
      <c r="N52" s="40">
        <v>20</v>
      </c>
      <c r="O52" s="47">
        <v>183</v>
      </c>
      <c r="P52" s="50">
        <f t="shared" si="53"/>
        <v>68.447039999999987</v>
      </c>
    </row>
    <row r="53" spans="3:25" x14ac:dyDescent="0.25">
      <c r="C53" s="40">
        <v>16</v>
      </c>
      <c r="D53" s="40">
        <v>16</v>
      </c>
      <c r="E53" s="54"/>
      <c r="F53" s="42">
        <v>375.54</v>
      </c>
      <c r="G53" s="40">
        <v>7</v>
      </c>
      <c r="H53" s="40">
        <v>370.2</v>
      </c>
      <c r="I53" s="40">
        <v>29</v>
      </c>
      <c r="J53" s="40">
        <f>29.66*10.764</f>
        <v>319.26024000000001</v>
      </c>
      <c r="K53" s="40"/>
      <c r="L53" s="40"/>
      <c r="M53" s="40"/>
      <c r="N53" s="42">
        <v>18</v>
      </c>
      <c r="O53" s="47">
        <v>221</v>
      </c>
      <c r="P53" s="50">
        <f t="shared" si="53"/>
        <v>98.26024000000001</v>
      </c>
      <c r="W53" s="13" t="s">
        <v>57</v>
      </c>
    </row>
    <row r="54" spans="3:25" x14ac:dyDescent="0.25">
      <c r="C54" s="40">
        <v>17</v>
      </c>
      <c r="D54" s="42">
        <v>17</v>
      </c>
      <c r="E54" s="54"/>
      <c r="F54" s="42">
        <v>279.42</v>
      </c>
      <c r="G54" s="42">
        <v>7</v>
      </c>
      <c r="H54" s="40">
        <v>370.2</v>
      </c>
      <c r="I54" s="40">
        <v>28</v>
      </c>
      <c r="J54" s="40">
        <f>22.06*10.764</f>
        <v>237.45383999999999</v>
      </c>
      <c r="K54" s="40"/>
      <c r="L54" s="40"/>
      <c r="M54" s="40"/>
      <c r="N54" s="40">
        <v>18</v>
      </c>
      <c r="O54" s="46">
        <v>221</v>
      </c>
      <c r="P54" s="50">
        <f t="shared" si="53"/>
        <v>16.453839999999985</v>
      </c>
    </row>
    <row r="55" spans="3:25" ht="15.75" x14ac:dyDescent="0.25">
      <c r="C55" s="40">
        <v>18</v>
      </c>
      <c r="D55" s="40">
        <v>18</v>
      </c>
      <c r="E55" s="54"/>
      <c r="F55" s="42">
        <v>370.06</v>
      </c>
      <c r="G55" s="40">
        <v>7</v>
      </c>
      <c r="H55" s="40">
        <v>370.2</v>
      </c>
      <c r="I55" s="40">
        <v>20</v>
      </c>
      <c r="J55" s="40">
        <f>29.23*10.764</f>
        <v>314.63171999999997</v>
      </c>
      <c r="K55" s="40"/>
      <c r="L55" s="40"/>
      <c r="M55" s="40"/>
      <c r="N55" s="40">
        <v>18</v>
      </c>
      <c r="O55" s="47">
        <v>221</v>
      </c>
      <c r="P55" s="50">
        <f t="shared" si="53"/>
        <v>93.631719999999973</v>
      </c>
      <c r="U55" s="16" t="s">
        <v>13</v>
      </c>
      <c r="V55" s="17"/>
      <c r="W55" s="18">
        <v>16500</v>
      </c>
      <c r="X55" s="19" t="s">
        <v>36</v>
      </c>
    </row>
    <row r="56" spans="3:25" ht="31.5" x14ac:dyDescent="0.25">
      <c r="C56" s="40">
        <v>19</v>
      </c>
      <c r="D56" s="40">
        <v>19</v>
      </c>
      <c r="E56" s="54"/>
      <c r="F56" s="42">
        <v>370.06</v>
      </c>
      <c r="G56" s="40">
        <v>7</v>
      </c>
      <c r="H56" s="40">
        <v>370.2</v>
      </c>
      <c r="I56" s="40">
        <v>20</v>
      </c>
      <c r="J56" s="40">
        <f>29.23*10.764</f>
        <v>314.63171999999997</v>
      </c>
      <c r="K56" s="40"/>
      <c r="L56" s="40"/>
      <c r="M56" s="40"/>
      <c r="N56" s="40">
        <v>19</v>
      </c>
      <c r="O56" s="47">
        <v>221</v>
      </c>
      <c r="P56" s="50">
        <f t="shared" si="53"/>
        <v>93.631719999999973</v>
      </c>
      <c r="U56" s="20" t="s">
        <v>14</v>
      </c>
      <c r="V56" s="17"/>
      <c r="W56" s="18">
        <v>2500</v>
      </c>
      <c r="X56" s="21"/>
    </row>
    <row r="57" spans="3:25" ht="15.75" x14ac:dyDescent="0.25">
      <c r="C57" s="40">
        <v>20</v>
      </c>
      <c r="D57" s="42">
        <v>20</v>
      </c>
      <c r="E57" s="54"/>
      <c r="F57" s="42">
        <v>493.4</v>
      </c>
      <c r="G57" s="40">
        <v>7</v>
      </c>
      <c r="H57" s="40">
        <v>370.2</v>
      </c>
      <c r="I57" s="40">
        <v>28</v>
      </c>
      <c r="J57" s="40">
        <f>38.97*10.764</f>
        <v>419.47307999999998</v>
      </c>
      <c r="K57" s="40"/>
      <c r="L57" s="40"/>
      <c r="M57" s="40"/>
      <c r="N57" s="40">
        <v>19</v>
      </c>
      <c r="O57" s="46">
        <v>301</v>
      </c>
      <c r="P57" s="50">
        <f t="shared" si="53"/>
        <v>118.47307999999998</v>
      </c>
      <c r="U57" s="16" t="s">
        <v>15</v>
      </c>
      <c r="V57" s="17"/>
      <c r="W57" s="18">
        <f>W55-W56</f>
        <v>14000</v>
      </c>
      <c r="X57" s="21"/>
    </row>
    <row r="58" spans="3:25" ht="15.75" x14ac:dyDescent="0.25">
      <c r="C58" s="40">
        <v>21</v>
      </c>
      <c r="D58" s="40">
        <v>21</v>
      </c>
      <c r="E58" s="54"/>
      <c r="F58" s="42">
        <v>490.38</v>
      </c>
      <c r="G58" s="40">
        <v>8</v>
      </c>
      <c r="H58" s="40">
        <v>475.88</v>
      </c>
      <c r="I58" s="40">
        <v>28</v>
      </c>
      <c r="J58" s="40">
        <f>38.73*10.764</f>
        <v>416.88971999999995</v>
      </c>
      <c r="K58" s="40"/>
      <c r="L58" s="40"/>
      <c r="M58" s="40"/>
      <c r="N58" s="40">
        <v>18</v>
      </c>
      <c r="O58" s="46">
        <v>300</v>
      </c>
      <c r="P58" s="50">
        <f t="shared" si="53"/>
        <v>116.88971999999995</v>
      </c>
      <c r="U58" s="16" t="s">
        <v>16</v>
      </c>
      <c r="V58" s="17"/>
      <c r="W58" s="18">
        <f>W56</f>
        <v>2500</v>
      </c>
      <c r="X58" s="21"/>
    </row>
    <row r="59" spans="3:25" ht="15.75" x14ac:dyDescent="0.25">
      <c r="C59" s="40">
        <v>22</v>
      </c>
      <c r="D59" s="42">
        <v>22</v>
      </c>
      <c r="E59" s="54"/>
      <c r="F59" s="42">
        <v>390.81</v>
      </c>
      <c r="G59" s="40">
        <v>7</v>
      </c>
      <c r="H59" s="40">
        <v>532.58000000000004</v>
      </c>
      <c r="I59" s="40">
        <v>32</v>
      </c>
      <c r="J59" s="40">
        <f>30.87*10.764</f>
        <v>332.28467999999998</v>
      </c>
      <c r="K59" s="40"/>
      <c r="L59" s="40"/>
      <c r="M59" s="40"/>
      <c r="N59" s="40">
        <v>19</v>
      </c>
      <c r="O59" s="46">
        <v>219</v>
      </c>
      <c r="P59" s="50">
        <f t="shared" si="53"/>
        <v>113.28467999999998</v>
      </c>
      <c r="U59" s="16" t="s">
        <v>17</v>
      </c>
      <c r="V59" s="22"/>
      <c r="W59" s="23">
        <f>X59-X60</f>
        <v>18</v>
      </c>
      <c r="X59" s="24">
        <v>2024</v>
      </c>
    </row>
    <row r="60" spans="3:25" ht="15.75" x14ac:dyDescent="0.25">
      <c r="C60" s="40">
        <v>23</v>
      </c>
      <c r="D60" s="40">
        <v>23</v>
      </c>
      <c r="E60" s="54"/>
      <c r="F60" s="42">
        <v>279.42</v>
      </c>
      <c r="G60" s="42">
        <v>5</v>
      </c>
      <c r="H60" s="40">
        <v>375.68</v>
      </c>
      <c r="I60" s="40">
        <v>25</v>
      </c>
      <c r="J60" s="40">
        <f>22.06*10.764</f>
        <v>237.45383999999999</v>
      </c>
      <c r="K60" s="40"/>
      <c r="L60" s="40"/>
      <c r="M60" s="40"/>
      <c r="N60" s="40">
        <v>18</v>
      </c>
      <c r="O60" s="46">
        <v>221</v>
      </c>
      <c r="P60" s="50">
        <f t="shared" si="53"/>
        <v>16.453839999999985</v>
      </c>
      <c r="U60" s="16" t="s">
        <v>18</v>
      </c>
      <c r="V60" s="22"/>
      <c r="W60" s="23">
        <f>W61-W59</f>
        <v>42</v>
      </c>
      <c r="X60" s="23">
        <v>2006</v>
      </c>
      <c r="Y60" t="s">
        <v>49</v>
      </c>
    </row>
    <row r="61" spans="3:25" ht="15.75" x14ac:dyDescent="0.25">
      <c r="C61" s="40">
        <v>24</v>
      </c>
      <c r="D61" s="40">
        <v>24</v>
      </c>
      <c r="E61" s="54"/>
      <c r="F61" s="42">
        <v>341.54</v>
      </c>
      <c r="G61" s="42">
        <v>6</v>
      </c>
      <c r="H61" s="40">
        <v>375.68</v>
      </c>
      <c r="I61" s="40">
        <v>28</v>
      </c>
      <c r="J61" s="40">
        <f>26.97*10.764</f>
        <v>290.30507999999998</v>
      </c>
      <c r="K61" s="40"/>
      <c r="L61" s="40"/>
      <c r="M61" s="40"/>
      <c r="N61" s="40">
        <v>16</v>
      </c>
      <c r="O61" s="46">
        <v>171</v>
      </c>
      <c r="P61" s="50">
        <f t="shared" si="53"/>
        <v>119.30507999999998</v>
      </c>
      <c r="U61" s="16" t="s">
        <v>19</v>
      </c>
      <c r="V61" s="22"/>
      <c r="W61" s="23">
        <v>60</v>
      </c>
      <c r="X61" s="23"/>
    </row>
    <row r="62" spans="3:25" ht="31.5" x14ac:dyDescent="0.25">
      <c r="C62" s="40">
        <v>25</v>
      </c>
      <c r="D62" s="40">
        <v>25</v>
      </c>
      <c r="E62" s="54"/>
      <c r="F62" s="42">
        <v>516.17999999999995</v>
      </c>
      <c r="G62" s="42">
        <v>7</v>
      </c>
      <c r="H62" s="40">
        <v>279.52</v>
      </c>
      <c r="I62" s="40">
        <v>28</v>
      </c>
      <c r="J62" s="40">
        <f>40.77*10.764</f>
        <v>438.84827999999999</v>
      </c>
      <c r="K62" s="40"/>
      <c r="L62" s="40"/>
      <c r="M62" s="40"/>
      <c r="N62" s="40">
        <v>19</v>
      </c>
      <c r="O62" s="47">
        <v>312</v>
      </c>
      <c r="P62" s="50">
        <f t="shared" si="53"/>
        <v>126.84827999999999</v>
      </c>
      <c r="U62" s="20" t="s">
        <v>20</v>
      </c>
      <c r="V62" s="22"/>
      <c r="W62" s="23">
        <f>90*W59/W61</f>
        <v>27</v>
      </c>
      <c r="X62" s="23"/>
    </row>
    <row r="63" spans="3:25" ht="15.75" x14ac:dyDescent="0.25">
      <c r="C63" s="40">
        <v>26</v>
      </c>
      <c r="D63" s="40">
        <v>26</v>
      </c>
      <c r="E63" s="54"/>
      <c r="F63" s="42">
        <v>516.17999999999995</v>
      </c>
      <c r="G63" s="42">
        <v>7</v>
      </c>
      <c r="H63" s="40">
        <v>279.52</v>
      </c>
      <c r="I63" s="40">
        <v>28</v>
      </c>
      <c r="J63" s="40">
        <f>40.77*10.764</f>
        <v>438.84827999999999</v>
      </c>
      <c r="K63" s="40"/>
      <c r="L63" s="40"/>
      <c r="M63" s="40"/>
      <c r="N63" s="40">
        <v>18</v>
      </c>
      <c r="O63" s="47">
        <v>312</v>
      </c>
      <c r="P63" s="50">
        <f t="shared" si="53"/>
        <v>126.84827999999999</v>
      </c>
      <c r="U63" s="16"/>
      <c r="V63" s="25"/>
      <c r="W63" s="26">
        <f>W62%</f>
        <v>0.27</v>
      </c>
      <c r="X63" s="26"/>
    </row>
    <row r="64" spans="3:25" ht="15.75" x14ac:dyDescent="0.25">
      <c r="C64" s="40">
        <v>27</v>
      </c>
      <c r="D64" s="40">
        <v>28</v>
      </c>
      <c r="E64" s="54"/>
      <c r="F64" s="42">
        <v>370.06</v>
      </c>
      <c r="G64" s="42">
        <v>7</v>
      </c>
      <c r="H64" s="40">
        <v>493.59</v>
      </c>
      <c r="I64" s="40">
        <v>28</v>
      </c>
      <c r="J64" s="40">
        <f>29.23*10.764</f>
        <v>314.63171999999997</v>
      </c>
      <c r="K64" s="40"/>
      <c r="L64" s="40"/>
      <c r="M64" s="40"/>
      <c r="N64" s="40">
        <v>18</v>
      </c>
      <c r="O64" s="47">
        <v>221</v>
      </c>
      <c r="P64" s="50">
        <f t="shared" si="53"/>
        <v>93.631719999999973</v>
      </c>
      <c r="U64" s="16" t="s">
        <v>21</v>
      </c>
      <c r="V64" s="17"/>
      <c r="W64" s="18">
        <f>W58*W63</f>
        <v>675</v>
      </c>
      <c r="X64" s="21"/>
    </row>
    <row r="65" spans="3:24" ht="15.75" x14ac:dyDescent="0.25">
      <c r="C65" s="40">
        <v>28</v>
      </c>
      <c r="D65" s="40">
        <v>29</v>
      </c>
      <c r="E65" s="54"/>
      <c r="F65" s="42">
        <v>370.06</v>
      </c>
      <c r="G65" s="42">
        <v>7</v>
      </c>
      <c r="H65" s="40">
        <v>490.56</v>
      </c>
      <c r="I65" s="40">
        <v>36</v>
      </c>
      <c r="J65" s="40">
        <f>29.23*10.764</f>
        <v>314.63171999999997</v>
      </c>
      <c r="K65" s="40"/>
      <c r="L65" s="40"/>
      <c r="M65" s="40"/>
      <c r="N65" s="40">
        <v>24</v>
      </c>
      <c r="O65" s="47">
        <v>221</v>
      </c>
      <c r="P65" s="50">
        <f t="shared" si="53"/>
        <v>93.631719999999973</v>
      </c>
      <c r="U65" s="16" t="s">
        <v>22</v>
      </c>
      <c r="V65" s="17"/>
      <c r="W65" s="18">
        <f>W58-W64</f>
        <v>1825</v>
      </c>
      <c r="X65" s="21"/>
    </row>
    <row r="66" spans="3:24" ht="15.75" x14ac:dyDescent="0.25">
      <c r="C66" s="40">
        <v>29</v>
      </c>
      <c r="D66" s="40">
        <v>30</v>
      </c>
      <c r="E66" s="54"/>
      <c r="F66" s="42">
        <v>295.86</v>
      </c>
      <c r="G66" s="42">
        <v>7</v>
      </c>
      <c r="H66" s="40">
        <v>295.97000000000003</v>
      </c>
      <c r="I66" s="40">
        <v>20</v>
      </c>
      <c r="J66" s="40">
        <f>23.36*10.764</f>
        <v>251.44703999999999</v>
      </c>
      <c r="K66" s="40"/>
      <c r="L66" s="40"/>
      <c r="M66" s="40"/>
      <c r="N66" s="40">
        <v>18</v>
      </c>
      <c r="O66" s="46">
        <v>183</v>
      </c>
      <c r="P66" s="50">
        <f t="shared" si="53"/>
        <v>68.447039999999987</v>
      </c>
      <c r="U66" s="16" t="s">
        <v>15</v>
      </c>
      <c r="V66" s="17"/>
      <c r="W66" s="18">
        <f>W57</f>
        <v>14000</v>
      </c>
      <c r="X66" s="21"/>
    </row>
    <row r="67" spans="3:24" ht="15.75" x14ac:dyDescent="0.25">
      <c r="C67" s="40">
        <v>30</v>
      </c>
      <c r="D67" s="40">
        <v>31</v>
      </c>
      <c r="E67" s="54"/>
      <c r="F67" s="42">
        <v>493.4</v>
      </c>
      <c r="G67" s="42">
        <v>7</v>
      </c>
      <c r="H67" s="40">
        <v>341.66</v>
      </c>
      <c r="I67" s="40">
        <v>21</v>
      </c>
      <c r="J67" s="40">
        <f>38.97*10.764</f>
        <v>419.47307999999998</v>
      </c>
      <c r="K67" s="40"/>
      <c r="L67" s="40"/>
      <c r="M67" s="40"/>
      <c r="N67" s="40">
        <v>19</v>
      </c>
      <c r="O67" s="47">
        <v>301</v>
      </c>
      <c r="P67" s="50">
        <f t="shared" si="53"/>
        <v>118.47307999999998</v>
      </c>
      <c r="U67" s="22"/>
      <c r="V67" s="17"/>
      <c r="W67" s="18"/>
      <c r="X67" s="21"/>
    </row>
    <row r="68" spans="3:24" ht="15.75" x14ac:dyDescent="0.25">
      <c r="C68" s="42">
        <v>31</v>
      </c>
      <c r="D68" s="40" t="s">
        <v>44</v>
      </c>
      <c r="E68" s="55" t="s">
        <v>45</v>
      </c>
      <c r="F68" s="42">
        <v>422.95</v>
      </c>
      <c r="G68" s="42">
        <v>7</v>
      </c>
      <c r="H68" s="40">
        <v>423.1</v>
      </c>
      <c r="I68" s="40">
        <v>22</v>
      </c>
      <c r="J68" s="40">
        <f>33.47*10.764</f>
        <v>360.27107999999998</v>
      </c>
      <c r="K68" s="40"/>
      <c r="L68" s="40"/>
      <c r="M68" s="40"/>
      <c r="N68" s="40">
        <v>20</v>
      </c>
      <c r="O68" s="46">
        <v>221</v>
      </c>
      <c r="P68" s="50">
        <f t="shared" si="53"/>
        <v>139.27107999999998</v>
      </c>
      <c r="U68" s="27" t="s">
        <v>23</v>
      </c>
      <c r="V68" s="28"/>
      <c r="W68" s="19">
        <f>W66+W65</f>
        <v>15825</v>
      </c>
      <c r="X68" s="21"/>
    </row>
    <row r="69" spans="3:24" ht="15.75" x14ac:dyDescent="0.25">
      <c r="C69" s="42">
        <v>32</v>
      </c>
      <c r="D69" s="40" t="s">
        <v>46</v>
      </c>
      <c r="E69" s="55"/>
      <c r="F69" s="42">
        <v>422.95</v>
      </c>
      <c r="G69" s="42">
        <v>7</v>
      </c>
      <c r="H69" s="40">
        <v>423.1</v>
      </c>
      <c r="I69" s="40">
        <v>21</v>
      </c>
      <c r="J69" s="40">
        <f>33.47*10.764</f>
        <v>360.27107999999998</v>
      </c>
      <c r="K69" s="40"/>
      <c r="L69" s="40"/>
      <c r="M69" s="40"/>
      <c r="N69" s="40">
        <v>19</v>
      </c>
      <c r="O69" s="46">
        <v>221</v>
      </c>
      <c r="P69" s="50">
        <f t="shared" si="53"/>
        <v>139.27107999999998</v>
      </c>
      <c r="U69" s="22"/>
      <c r="V69" s="22"/>
      <c r="W69" s="23"/>
      <c r="X69" s="23"/>
    </row>
    <row r="70" spans="3:24" ht="15.75" x14ac:dyDescent="0.25">
      <c r="C70" s="44" t="s">
        <v>47</v>
      </c>
      <c r="D70" s="44"/>
      <c r="E70" s="44"/>
      <c r="F70" s="45">
        <f>SUM(F38:F69)</f>
        <v>12373.670000000002</v>
      </c>
      <c r="G70" s="44"/>
      <c r="H70" s="44">
        <f>SUM(H38:H69)</f>
        <v>12157.23</v>
      </c>
      <c r="I70" s="44"/>
      <c r="J70" s="44">
        <f>SUM(J38:J69)</f>
        <v>10522.455839999999</v>
      </c>
      <c r="K70" s="44"/>
      <c r="L70" s="44"/>
      <c r="M70" s="44"/>
      <c r="N70" s="44"/>
      <c r="O70" s="46">
        <f>SUM(O38:O69)</f>
        <v>7452</v>
      </c>
      <c r="P70" s="50">
        <f>SUM(P38:P69)</f>
        <v>3070.4558399999996</v>
      </c>
      <c r="U70" s="27" t="s">
        <v>50</v>
      </c>
      <c r="V70" s="29"/>
      <c r="W70" s="24">
        <v>442</v>
      </c>
      <c r="X70" s="23">
        <f>W70+W44</f>
        <v>7452</v>
      </c>
    </row>
    <row r="71" spans="3:24" ht="15.75" x14ac:dyDescent="0.25">
      <c r="I71" s="43" t="s">
        <v>48</v>
      </c>
      <c r="J71" s="43">
        <f>J70*25000</f>
        <v>263061395.99999997</v>
      </c>
      <c r="O71">
        <f>O70*25000</f>
        <v>186300000</v>
      </c>
      <c r="U71" s="16" t="s">
        <v>24</v>
      </c>
      <c r="V71" s="30"/>
      <c r="W71" s="31">
        <f>W68*W70+X72</f>
        <v>6994650</v>
      </c>
      <c r="X71" s="32"/>
    </row>
    <row r="72" spans="3:24" ht="15.75" x14ac:dyDescent="0.25">
      <c r="U72" s="16" t="s">
        <v>25</v>
      </c>
      <c r="V72" s="22"/>
      <c r="W72" s="33">
        <f>W71*0.9</f>
        <v>6295185</v>
      </c>
      <c r="X72" s="34"/>
    </row>
    <row r="73" spans="3:24" ht="15.75" x14ac:dyDescent="0.25">
      <c r="U73" s="16" t="s">
        <v>26</v>
      </c>
      <c r="V73" s="22"/>
      <c r="W73" s="33">
        <f>W71*0.8</f>
        <v>5595720</v>
      </c>
      <c r="X73" s="33"/>
    </row>
    <row r="74" spans="3:24" ht="15.75" x14ac:dyDescent="0.25">
      <c r="U74" s="16"/>
      <c r="V74" s="22"/>
      <c r="W74" s="35"/>
      <c r="X74" s="23"/>
    </row>
    <row r="75" spans="3:24" ht="15.75" x14ac:dyDescent="0.25">
      <c r="U75" s="36" t="s">
        <v>27</v>
      </c>
      <c r="V75" s="37"/>
      <c r="W75" s="38">
        <f>W56*W70</f>
        <v>1105000</v>
      </c>
      <c r="X75" s="38"/>
    </row>
    <row r="76" spans="3:24" ht="15.75" x14ac:dyDescent="0.25">
      <c r="U76" s="16" t="s">
        <v>28</v>
      </c>
      <c r="V76" s="22"/>
      <c r="W76" s="35"/>
      <c r="X76" s="35"/>
    </row>
    <row r="77" spans="3:24" ht="15.75" x14ac:dyDescent="0.25">
      <c r="U77" s="39" t="s">
        <v>29</v>
      </c>
      <c r="V77" s="35"/>
      <c r="W77" s="33">
        <f>W71*0.025/12</f>
        <v>14572.1875</v>
      </c>
      <c r="X77" s="33"/>
    </row>
    <row r="78" spans="3:24" ht="15.75" x14ac:dyDescent="0.25">
      <c r="U78" s="52"/>
      <c r="V78" s="35"/>
      <c r="W78" s="33"/>
      <c r="X78" s="33"/>
    </row>
    <row r="79" spans="3:24" ht="15.75" x14ac:dyDescent="0.25">
      <c r="U79" s="52"/>
      <c r="V79" s="35"/>
      <c r="W79" s="33"/>
      <c r="X79" s="33"/>
    </row>
    <row r="80" spans="3:24" x14ac:dyDescent="0.25">
      <c r="F80" s="53" t="s">
        <v>60</v>
      </c>
      <c r="O80" s="6" t="s">
        <v>65</v>
      </c>
      <c r="R80" s="6" t="s">
        <v>66</v>
      </c>
    </row>
    <row r="81" spans="6:20" x14ac:dyDescent="0.25">
      <c r="F81" s="53"/>
    </row>
    <row r="82" spans="6:20" x14ac:dyDescent="0.25">
      <c r="F82" s="60" t="s">
        <v>51</v>
      </c>
      <c r="G82" s="61" t="s">
        <v>55</v>
      </c>
      <c r="H82" s="61" t="s">
        <v>52</v>
      </c>
      <c r="I82" s="61" t="s">
        <v>53</v>
      </c>
      <c r="J82" s="61" t="s">
        <v>54</v>
      </c>
      <c r="O82" s="60" t="s">
        <v>51</v>
      </c>
      <c r="P82" s="61" t="s">
        <v>74</v>
      </c>
      <c r="Q82" s="44" t="s">
        <v>73</v>
      </c>
      <c r="R82" s="60" t="s">
        <v>51</v>
      </c>
      <c r="S82" s="61" t="s">
        <v>74</v>
      </c>
      <c r="T82" s="44" t="s">
        <v>73</v>
      </c>
    </row>
    <row r="83" spans="6:20" x14ac:dyDescent="0.25">
      <c r="F83" s="60" t="s">
        <v>58</v>
      </c>
      <c r="G83" s="44"/>
      <c r="H83" s="44"/>
      <c r="I83" s="44"/>
      <c r="J83" s="44"/>
      <c r="O83" s="60" t="s">
        <v>58</v>
      </c>
      <c r="P83" s="62"/>
      <c r="Q83" s="44"/>
      <c r="R83" s="60" t="s">
        <v>58</v>
      </c>
      <c r="S83" s="62"/>
      <c r="T83" s="44"/>
    </row>
    <row r="84" spans="6:20" x14ac:dyDescent="0.25">
      <c r="F84" s="60">
        <v>15</v>
      </c>
      <c r="G84" s="44" t="s">
        <v>117</v>
      </c>
      <c r="H84" s="44" t="s">
        <v>62</v>
      </c>
      <c r="I84" s="44" t="s">
        <v>63</v>
      </c>
      <c r="J84" s="44" t="s">
        <v>64</v>
      </c>
      <c r="O84" s="60">
        <v>15</v>
      </c>
      <c r="P84" s="62" t="s">
        <v>118</v>
      </c>
      <c r="Q84" s="62" t="s">
        <v>70</v>
      </c>
      <c r="R84" s="60">
        <v>15</v>
      </c>
      <c r="S84" s="44" t="s">
        <v>119</v>
      </c>
      <c r="T84" s="62" t="s">
        <v>68</v>
      </c>
    </row>
    <row r="85" spans="6:20" x14ac:dyDescent="0.25">
      <c r="F85" s="60">
        <v>16</v>
      </c>
      <c r="G85" s="44" t="s">
        <v>120</v>
      </c>
      <c r="H85" s="44" t="s">
        <v>62</v>
      </c>
      <c r="I85" s="44" t="s">
        <v>63</v>
      </c>
      <c r="J85" s="44" t="s">
        <v>64</v>
      </c>
      <c r="O85" s="60">
        <v>16</v>
      </c>
      <c r="P85" s="62" t="s">
        <v>121</v>
      </c>
      <c r="Q85" s="62" t="s">
        <v>70</v>
      </c>
      <c r="R85" s="60">
        <v>16</v>
      </c>
      <c r="S85" s="44" t="s">
        <v>122</v>
      </c>
      <c r="T85" s="62" t="s">
        <v>68</v>
      </c>
    </row>
    <row r="86" spans="6:20" x14ac:dyDescent="0.25">
      <c r="F86" s="60" t="s">
        <v>59</v>
      </c>
      <c r="G86" s="44"/>
      <c r="H86" s="44"/>
      <c r="I86" s="44"/>
      <c r="J86" s="44"/>
      <c r="O86" s="60" t="s">
        <v>59</v>
      </c>
      <c r="P86" s="62"/>
      <c r="Q86" s="44"/>
      <c r="R86" s="60" t="s">
        <v>59</v>
      </c>
      <c r="S86" s="62"/>
      <c r="T86" s="44"/>
    </row>
    <row r="87" spans="6:20" x14ac:dyDescent="0.25">
      <c r="F87" s="60">
        <v>1</v>
      </c>
      <c r="G87" s="44" t="s">
        <v>61</v>
      </c>
      <c r="H87" s="44" t="s">
        <v>62</v>
      </c>
      <c r="I87" s="44" t="s">
        <v>63</v>
      </c>
      <c r="J87" s="44" t="s">
        <v>64</v>
      </c>
      <c r="O87" s="60">
        <v>1</v>
      </c>
      <c r="P87" s="62" t="s">
        <v>77</v>
      </c>
      <c r="Q87" s="62" t="s">
        <v>67</v>
      </c>
      <c r="R87" s="60">
        <v>1</v>
      </c>
      <c r="S87" s="44" t="s">
        <v>91</v>
      </c>
      <c r="T87" s="62" t="s">
        <v>68</v>
      </c>
    </row>
    <row r="88" spans="6:20" x14ac:dyDescent="0.25">
      <c r="F88" s="60">
        <v>2</v>
      </c>
      <c r="G88" s="44" t="s">
        <v>69</v>
      </c>
      <c r="H88" s="44" t="s">
        <v>62</v>
      </c>
      <c r="I88" s="44" t="s">
        <v>63</v>
      </c>
      <c r="J88" s="44" t="s">
        <v>64</v>
      </c>
      <c r="O88" s="60">
        <v>2</v>
      </c>
      <c r="P88" s="62" t="s">
        <v>78</v>
      </c>
      <c r="Q88" s="62" t="s">
        <v>70</v>
      </c>
      <c r="R88" s="60">
        <v>2</v>
      </c>
      <c r="S88" s="44" t="s">
        <v>92</v>
      </c>
      <c r="T88" s="62" t="s">
        <v>68</v>
      </c>
    </row>
    <row r="89" spans="6:20" x14ac:dyDescent="0.25">
      <c r="F89" s="60">
        <v>3</v>
      </c>
      <c r="G89" s="44" t="s">
        <v>71</v>
      </c>
      <c r="H89" s="44" t="s">
        <v>62</v>
      </c>
      <c r="I89" s="44" t="s">
        <v>63</v>
      </c>
      <c r="J89" s="44" t="s">
        <v>64</v>
      </c>
      <c r="O89" s="60">
        <v>3</v>
      </c>
      <c r="P89" s="62" t="s">
        <v>79</v>
      </c>
      <c r="Q89" s="62" t="s">
        <v>70</v>
      </c>
      <c r="R89" s="60">
        <v>3</v>
      </c>
      <c r="S89" s="44" t="s">
        <v>93</v>
      </c>
      <c r="T89" s="62" t="s">
        <v>68</v>
      </c>
    </row>
    <row r="90" spans="6:20" x14ac:dyDescent="0.25">
      <c r="F90" s="60">
        <v>4</v>
      </c>
      <c r="G90" s="44" t="s">
        <v>72</v>
      </c>
      <c r="H90" s="44" t="s">
        <v>62</v>
      </c>
      <c r="I90" s="44" t="s">
        <v>63</v>
      </c>
      <c r="J90" s="44" t="s">
        <v>64</v>
      </c>
      <c r="O90" s="60">
        <v>4</v>
      </c>
      <c r="P90" s="62" t="s">
        <v>80</v>
      </c>
      <c r="Q90" s="62" t="s">
        <v>70</v>
      </c>
      <c r="R90" s="60">
        <v>4</v>
      </c>
      <c r="S90" s="44" t="s">
        <v>94</v>
      </c>
      <c r="T90" s="62" t="s">
        <v>68</v>
      </c>
    </row>
    <row r="91" spans="6:20" x14ac:dyDescent="0.25">
      <c r="F91" s="60">
        <v>5</v>
      </c>
      <c r="G91" s="44" t="s">
        <v>76</v>
      </c>
      <c r="H91" s="44" t="s">
        <v>62</v>
      </c>
      <c r="I91" s="44" t="s">
        <v>63</v>
      </c>
      <c r="J91" s="44" t="s">
        <v>64</v>
      </c>
      <c r="O91" s="60">
        <v>5</v>
      </c>
      <c r="P91" s="62" t="s">
        <v>75</v>
      </c>
      <c r="Q91" s="62" t="s">
        <v>70</v>
      </c>
      <c r="R91" s="60">
        <v>5</v>
      </c>
      <c r="S91" s="44" t="s">
        <v>95</v>
      </c>
      <c r="T91" s="62" t="s">
        <v>68</v>
      </c>
    </row>
    <row r="92" spans="6:20" x14ac:dyDescent="0.25">
      <c r="F92" s="60">
        <v>6</v>
      </c>
      <c r="G92" s="44" t="s">
        <v>81</v>
      </c>
      <c r="H92" s="44" t="s">
        <v>62</v>
      </c>
      <c r="I92" s="44" t="s">
        <v>63</v>
      </c>
      <c r="J92" s="44" t="s">
        <v>64</v>
      </c>
      <c r="O92" s="60">
        <v>6</v>
      </c>
      <c r="P92" s="62" t="s">
        <v>82</v>
      </c>
      <c r="Q92" s="62" t="s">
        <v>70</v>
      </c>
      <c r="R92" s="60">
        <v>6</v>
      </c>
      <c r="S92" s="44" t="s">
        <v>96</v>
      </c>
      <c r="T92" s="62" t="s">
        <v>68</v>
      </c>
    </row>
    <row r="93" spans="6:20" x14ac:dyDescent="0.25">
      <c r="F93" s="60">
        <v>7</v>
      </c>
      <c r="G93" s="44" t="s">
        <v>83</v>
      </c>
      <c r="H93" s="44" t="s">
        <v>62</v>
      </c>
      <c r="I93" s="44" t="s">
        <v>63</v>
      </c>
      <c r="J93" s="44" t="s">
        <v>64</v>
      </c>
      <c r="O93" s="60">
        <v>7</v>
      </c>
      <c r="P93" s="62" t="s">
        <v>84</v>
      </c>
      <c r="Q93" s="62" t="s">
        <v>70</v>
      </c>
      <c r="R93" s="60">
        <v>7</v>
      </c>
      <c r="S93" s="44" t="s">
        <v>97</v>
      </c>
      <c r="T93" s="62" t="s">
        <v>68</v>
      </c>
    </row>
    <row r="94" spans="6:20" x14ac:dyDescent="0.25">
      <c r="F94" s="60">
        <v>8</v>
      </c>
      <c r="G94" s="44" t="s">
        <v>85</v>
      </c>
      <c r="H94" s="44" t="s">
        <v>62</v>
      </c>
      <c r="I94" s="44" t="s">
        <v>63</v>
      </c>
      <c r="J94" s="44" t="s">
        <v>64</v>
      </c>
      <c r="O94" s="60">
        <v>8</v>
      </c>
      <c r="P94" s="62" t="s">
        <v>86</v>
      </c>
      <c r="Q94" s="62" t="s">
        <v>70</v>
      </c>
      <c r="R94" s="60">
        <v>8</v>
      </c>
      <c r="S94" s="44" t="s">
        <v>98</v>
      </c>
      <c r="T94" s="62" t="s">
        <v>68</v>
      </c>
    </row>
    <row r="95" spans="6:20" x14ac:dyDescent="0.25">
      <c r="F95" s="60">
        <v>9</v>
      </c>
      <c r="G95" s="44" t="s">
        <v>87</v>
      </c>
      <c r="H95" s="44" t="s">
        <v>62</v>
      </c>
      <c r="I95" s="44" t="s">
        <v>63</v>
      </c>
      <c r="J95" s="44" t="s">
        <v>64</v>
      </c>
      <c r="O95" s="60">
        <v>9</v>
      </c>
      <c r="P95" s="62" t="s">
        <v>88</v>
      </c>
      <c r="Q95" s="62" t="s">
        <v>70</v>
      </c>
      <c r="R95" s="60">
        <v>9</v>
      </c>
      <c r="S95" s="44" t="s">
        <v>90</v>
      </c>
      <c r="T95" s="62" t="s">
        <v>89</v>
      </c>
    </row>
    <row r="96" spans="6:20" x14ac:dyDescent="0.25">
      <c r="F96" s="60">
        <v>10</v>
      </c>
      <c r="G96" s="44" t="s">
        <v>99</v>
      </c>
      <c r="H96" s="44" t="s">
        <v>62</v>
      </c>
      <c r="I96" s="44" t="s">
        <v>63</v>
      </c>
      <c r="J96" s="44" t="s">
        <v>64</v>
      </c>
      <c r="O96" s="60">
        <v>10</v>
      </c>
      <c r="P96" s="62" t="s">
        <v>100</v>
      </c>
      <c r="Q96" s="62" t="s">
        <v>70</v>
      </c>
      <c r="R96" s="60">
        <v>10</v>
      </c>
      <c r="S96" s="44" t="s">
        <v>101</v>
      </c>
      <c r="T96" s="62" t="s">
        <v>68</v>
      </c>
    </row>
    <row r="97" spans="6:20" x14ac:dyDescent="0.25">
      <c r="F97" s="60">
        <v>11</v>
      </c>
      <c r="G97" s="44" t="s">
        <v>102</v>
      </c>
      <c r="H97" s="44" t="s">
        <v>62</v>
      </c>
      <c r="I97" s="44" t="s">
        <v>63</v>
      </c>
      <c r="J97" s="44" t="s">
        <v>64</v>
      </c>
      <c r="O97" s="60">
        <v>11</v>
      </c>
      <c r="P97" s="62" t="s">
        <v>103</v>
      </c>
      <c r="Q97" s="62" t="s">
        <v>70</v>
      </c>
      <c r="R97" s="60">
        <v>11</v>
      </c>
      <c r="S97" s="44" t="s">
        <v>104</v>
      </c>
      <c r="T97" s="62" t="s">
        <v>68</v>
      </c>
    </row>
    <row r="98" spans="6:20" x14ac:dyDescent="0.25">
      <c r="F98" s="60">
        <v>12</v>
      </c>
      <c r="G98" s="44" t="s">
        <v>105</v>
      </c>
      <c r="H98" s="44" t="s">
        <v>62</v>
      </c>
      <c r="I98" s="44" t="s">
        <v>63</v>
      </c>
      <c r="J98" s="44" t="s">
        <v>64</v>
      </c>
      <c r="O98" s="60">
        <v>12</v>
      </c>
      <c r="P98" s="62" t="s">
        <v>106</v>
      </c>
      <c r="Q98" s="62" t="s">
        <v>70</v>
      </c>
      <c r="R98" s="60">
        <v>12</v>
      </c>
      <c r="S98" s="44" t="s">
        <v>107</v>
      </c>
      <c r="T98" s="62" t="s">
        <v>68</v>
      </c>
    </row>
    <row r="99" spans="6:20" x14ac:dyDescent="0.25">
      <c r="F99" s="60">
        <v>13</v>
      </c>
      <c r="G99" s="44" t="s">
        <v>108</v>
      </c>
      <c r="H99" s="44" t="s">
        <v>62</v>
      </c>
      <c r="I99" s="44" t="s">
        <v>63</v>
      </c>
      <c r="J99" s="44" t="s">
        <v>64</v>
      </c>
      <c r="O99" s="60">
        <v>13</v>
      </c>
      <c r="P99" s="62" t="s">
        <v>109</v>
      </c>
      <c r="Q99" s="62" t="s">
        <v>70</v>
      </c>
      <c r="R99" s="60">
        <v>13</v>
      </c>
      <c r="S99" s="44" t="s">
        <v>110</v>
      </c>
      <c r="T99" s="62" t="s">
        <v>68</v>
      </c>
    </row>
    <row r="100" spans="6:20" x14ac:dyDescent="0.25">
      <c r="F100" s="60">
        <v>14</v>
      </c>
      <c r="G100" s="44" t="s">
        <v>111</v>
      </c>
      <c r="H100" s="44" t="s">
        <v>62</v>
      </c>
      <c r="I100" s="44" t="s">
        <v>63</v>
      </c>
      <c r="J100" s="44" t="s">
        <v>64</v>
      </c>
      <c r="O100" s="60">
        <v>14</v>
      </c>
      <c r="P100" s="62" t="s">
        <v>112</v>
      </c>
      <c r="Q100" s="62" t="s">
        <v>70</v>
      </c>
      <c r="R100" s="60">
        <v>14</v>
      </c>
      <c r="S100" s="44" t="s">
        <v>113</v>
      </c>
      <c r="T100" s="62" t="s">
        <v>68</v>
      </c>
    </row>
    <row r="101" spans="6:20" x14ac:dyDescent="0.25">
      <c r="F101" s="60">
        <v>15</v>
      </c>
      <c r="G101" s="44" t="s">
        <v>115</v>
      </c>
      <c r="H101" s="44" t="s">
        <v>62</v>
      </c>
      <c r="I101" s="44" t="s">
        <v>128</v>
      </c>
      <c r="J101" s="44" t="s">
        <v>64</v>
      </c>
      <c r="O101" s="60">
        <v>15</v>
      </c>
      <c r="P101" s="62" t="s">
        <v>116</v>
      </c>
      <c r="Q101" s="62" t="s">
        <v>70</v>
      </c>
      <c r="R101" s="60">
        <v>15</v>
      </c>
      <c r="S101" s="44" t="s">
        <v>114</v>
      </c>
      <c r="T101" s="62" t="s">
        <v>68</v>
      </c>
    </row>
    <row r="102" spans="6:20" x14ac:dyDescent="0.25">
      <c r="F102" s="60">
        <v>16</v>
      </c>
      <c r="G102" s="44" t="s">
        <v>123</v>
      </c>
      <c r="H102" s="44" t="s">
        <v>62</v>
      </c>
      <c r="I102" s="44" t="s">
        <v>128</v>
      </c>
      <c r="J102" s="44" t="s">
        <v>64</v>
      </c>
      <c r="O102" s="60">
        <v>16</v>
      </c>
      <c r="P102" s="62" t="s">
        <v>124</v>
      </c>
      <c r="Q102" s="62" t="s">
        <v>70</v>
      </c>
      <c r="R102" s="60">
        <v>16</v>
      </c>
      <c r="S102" s="44" t="s">
        <v>125</v>
      </c>
      <c r="T102" s="62" t="s">
        <v>68</v>
      </c>
    </row>
    <row r="103" spans="6:20" x14ac:dyDescent="0.25">
      <c r="F103" s="60">
        <v>17</v>
      </c>
      <c r="G103" s="44" t="s">
        <v>127</v>
      </c>
      <c r="H103" s="44" t="s">
        <v>62</v>
      </c>
      <c r="I103" s="44" t="s">
        <v>128</v>
      </c>
      <c r="J103" s="44" t="s">
        <v>64</v>
      </c>
      <c r="O103" s="60">
        <v>17</v>
      </c>
      <c r="P103" s="62" t="s">
        <v>129</v>
      </c>
      <c r="Q103" s="62" t="s">
        <v>70</v>
      </c>
      <c r="R103" s="60">
        <v>17</v>
      </c>
      <c r="S103" s="44" t="s">
        <v>126</v>
      </c>
      <c r="T103" s="62" t="s">
        <v>68</v>
      </c>
    </row>
    <row r="104" spans="6:20" x14ac:dyDescent="0.25">
      <c r="F104" s="60">
        <v>18</v>
      </c>
      <c r="G104" s="44" t="s">
        <v>130</v>
      </c>
      <c r="H104" s="44" t="s">
        <v>62</v>
      </c>
      <c r="I104" s="44" t="s">
        <v>128</v>
      </c>
      <c r="J104" s="44" t="s">
        <v>64</v>
      </c>
      <c r="O104" s="60">
        <v>18</v>
      </c>
      <c r="P104" s="62" t="s">
        <v>131</v>
      </c>
      <c r="Q104" s="62" t="s">
        <v>70</v>
      </c>
      <c r="R104" s="60">
        <v>18</v>
      </c>
      <c r="S104" s="44" t="s">
        <v>132</v>
      </c>
      <c r="T104" s="62" t="s">
        <v>68</v>
      </c>
    </row>
    <row r="105" spans="6:20" x14ac:dyDescent="0.25">
      <c r="F105" s="60">
        <v>19</v>
      </c>
      <c r="G105" s="44" t="s">
        <v>134</v>
      </c>
      <c r="H105" s="44" t="s">
        <v>62</v>
      </c>
      <c r="I105" s="44" t="s">
        <v>128</v>
      </c>
      <c r="J105" s="44" t="s">
        <v>64</v>
      </c>
      <c r="O105" s="60">
        <v>19</v>
      </c>
      <c r="P105" s="62" t="s">
        <v>135</v>
      </c>
      <c r="Q105" s="62" t="s">
        <v>70</v>
      </c>
      <c r="R105" s="60">
        <v>19</v>
      </c>
      <c r="S105" s="44" t="s">
        <v>133</v>
      </c>
      <c r="T105" s="62" t="s">
        <v>68</v>
      </c>
    </row>
    <row r="106" spans="6:20" x14ac:dyDescent="0.25">
      <c r="F106" s="60">
        <v>20</v>
      </c>
      <c r="G106" s="44" t="s">
        <v>137</v>
      </c>
      <c r="H106" s="44" t="s">
        <v>62</v>
      </c>
      <c r="I106" s="44" t="s">
        <v>128</v>
      </c>
      <c r="J106" s="44" t="s">
        <v>64</v>
      </c>
      <c r="O106" s="60">
        <v>20</v>
      </c>
      <c r="P106" s="62" t="s">
        <v>138</v>
      </c>
      <c r="Q106" s="62" t="s">
        <v>70</v>
      </c>
      <c r="R106" s="60">
        <v>20</v>
      </c>
      <c r="S106" s="44" t="s">
        <v>136</v>
      </c>
      <c r="T106" s="62" t="s">
        <v>68</v>
      </c>
    </row>
    <row r="107" spans="6:20" x14ac:dyDescent="0.25">
      <c r="F107" s="60">
        <v>21</v>
      </c>
      <c r="G107" s="44" t="s">
        <v>139</v>
      </c>
      <c r="H107" s="44" t="s">
        <v>62</v>
      </c>
      <c r="I107" s="44" t="s">
        <v>128</v>
      </c>
      <c r="J107" s="44" t="s">
        <v>64</v>
      </c>
      <c r="O107" s="60">
        <v>21</v>
      </c>
      <c r="P107" s="62" t="s">
        <v>140</v>
      </c>
      <c r="Q107" s="62" t="s">
        <v>70</v>
      </c>
      <c r="R107" s="60">
        <v>21</v>
      </c>
      <c r="S107" s="44" t="s">
        <v>141</v>
      </c>
      <c r="T107" s="62" t="s">
        <v>68</v>
      </c>
    </row>
    <row r="108" spans="6:20" x14ac:dyDescent="0.25">
      <c r="F108" s="60">
        <v>22</v>
      </c>
      <c r="G108" s="44" t="s">
        <v>144</v>
      </c>
      <c r="H108" s="44" t="s">
        <v>62</v>
      </c>
      <c r="I108" s="44" t="s">
        <v>128</v>
      </c>
      <c r="J108" s="44" t="s">
        <v>64</v>
      </c>
      <c r="O108" s="60">
        <v>22</v>
      </c>
      <c r="P108" s="62" t="s">
        <v>143</v>
      </c>
      <c r="Q108" s="62" t="s">
        <v>70</v>
      </c>
      <c r="R108" s="60">
        <v>22</v>
      </c>
      <c r="S108" s="44" t="s">
        <v>142</v>
      </c>
      <c r="T108" s="62" t="s">
        <v>68</v>
      </c>
    </row>
    <row r="109" spans="6:20" x14ac:dyDescent="0.25">
      <c r="F109" s="60">
        <v>23</v>
      </c>
      <c r="G109" s="44" t="s">
        <v>145</v>
      </c>
      <c r="H109" s="44" t="s">
        <v>62</v>
      </c>
      <c r="I109" s="44" t="s">
        <v>128</v>
      </c>
      <c r="J109" s="44" t="s">
        <v>64</v>
      </c>
      <c r="O109" s="60">
        <v>23</v>
      </c>
      <c r="P109" s="62" t="s">
        <v>146</v>
      </c>
      <c r="Q109" s="62" t="s">
        <v>70</v>
      </c>
      <c r="R109" s="60">
        <v>23</v>
      </c>
      <c r="S109" s="44" t="s">
        <v>147</v>
      </c>
      <c r="T109" s="62" t="s">
        <v>68</v>
      </c>
    </row>
    <row r="110" spans="6:20" x14ac:dyDescent="0.25">
      <c r="F110" s="60">
        <v>24</v>
      </c>
      <c r="G110" s="44" t="s">
        <v>149</v>
      </c>
      <c r="H110" s="44" t="s">
        <v>62</v>
      </c>
      <c r="I110" s="44" t="s">
        <v>128</v>
      </c>
      <c r="J110" s="44" t="s">
        <v>64</v>
      </c>
      <c r="O110" s="60">
        <v>24</v>
      </c>
      <c r="P110" s="62" t="s">
        <v>150</v>
      </c>
      <c r="Q110" s="62" t="s">
        <v>70</v>
      </c>
      <c r="R110" s="60">
        <v>24</v>
      </c>
      <c r="S110" s="44" t="s">
        <v>148</v>
      </c>
      <c r="T110" s="62" t="s">
        <v>68</v>
      </c>
    </row>
    <row r="111" spans="6:20" x14ac:dyDescent="0.25">
      <c r="F111" s="60">
        <v>25</v>
      </c>
      <c r="G111" s="44" t="s">
        <v>151</v>
      </c>
      <c r="H111" s="44" t="s">
        <v>62</v>
      </c>
      <c r="I111" s="44" t="s">
        <v>128</v>
      </c>
      <c r="J111" s="44" t="s">
        <v>64</v>
      </c>
      <c r="O111" s="60">
        <v>25</v>
      </c>
      <c r="P111" s="62" t="s">
        <v>152</v>
      </c>
      <c r="Q111" s="62" t="s">
        <v>70</v>
      </c>
      <c r="R111" s="60">
        <v>25</v>
      </c>
      <c r="S111" s="44" t="s">
        <v>153</v>
      </c>
      <c r="T111" s="62" t="s">
        <v>68</v>
      </c>
    </row>
    <row r="112" spans="6:20" x14ac:dyDescent="0.25">
      <c r="F112" s="60">
        <v>26</v>
      </c>
      <c r="G112" s="44" t="s">
        <v>155</v>
      </c>
      <c r="H112" s="44" t="s">
        <v>62</v>
      </c>
      <c r="I112" s="44" t="s">
        <v>128</v>
      </c>
      <c r="J112" s="44" t="s">
        <v>64</v>
      </c>
      <c r="O112" s="60">
        <v>26</v>
      </c>
      <c r="P112" s="62" t="s">
        <v>156</v>
      </c>
      <c r="Q112" s="62" t="s">
        <v>70</v>
      </c>
      <c r="R112" s="60">
        <v>26</v>
      </c>
      <c r="S112" s="44" t="s">
        <v>154</v>
      </c>
      <c r="T112" s="62" t="s">
        <v>68</v>
      </c>
    </row>
    <row r="113" spans="6:20" x14ac:dyDescent="0.25">
      <c r="F113" s="60">
        <v>28</v>
      </c>
      <c r="G113" s="44" t="s">
        <v>158</v>
      </c>
      <c r="H113" s="44" t="s">
        <v>62</v>
      </c>
      <c r="I113" s="44" t="s">
        <v>128</v>
      </c>
      <c r="J113" s="44" t="s">
        <v>64</v>
      </c>
      <c r="O113" s="60">
        <v>28</v>
      </c>
      <c r="P113" s="62" t="s">
        <v>159</v>
      </c>
      <c r="Q113" s="62" t="s">
        <v>70</v>
      </c>
      <c r="R113" s="60">
        <v>28</v>
      </c>
      <c r="S113" s="44" t="s">
        <v>157</v>
      </c>
      <c r="T113" s="62" t="s">
        <v>68</v>
      </c>
    </row>
    <row r="114" spans="6:20" x14ac:dyDescent="0.25">
      <c r="F114" s="60">
        <v>29</v>
      </c>
      <c r="G114" s="44" t="s">
        <v>162</v>
      </c>
      <c r="H114" s="44" t="s">
        <v>62</v>
      </c>
      <c r="I114" s="44" t="s">
        <v>128</v>
      </c>
      <c r="J114" s="44" t="s">
        <v>64</v>
      </c>
      <c r="O114" s="60">
        <v>29</v>
      </c>
      <c r="P114" s="62" t="s">
        <v>161</v>
      </c>
      <c r="Q114" s="62" t="s">
        <v>70</v>
      </c>
      <c r="R114" s="60">
        <v>29</v>
      </c>
      <c r="S114" s="44" t="s">
        <v>160</v>
      </c>
      <c r="T114" s="62" t="s">
        <v>68</v>
      </c>
    </row>
    <row r="115" spans="6:20" x14ac:dyDescent="0.25">
      <c r="F115" s="60">
        <v>30</v>
      </c>
      <c r="G115" s="44" t="s">
        <v>165</v>
      </c>
      <c r="H115" s="44" t="s">
        <v>62</v>
      </c>
      <c r="I115" s="44" t="s">
        <v>128</v>
      </c>
      <c r="J115" s="44" t="s">
        <v>64</v>
      </c>
      <c r="O115" s="60">
        <v>30</v>
      </c>
      <c r="P115" s="62" t="s">
        <v>164</v>
      </c>
      <c r="Q115" s="62" t="s">
        <v>70</v>
      </c>
      <c r="R115" s="60">
        <v>30</v>
      </c>
      <c r="S115" s="44" t="s">
        <v>163</v>
      </c>
      <c r="T115" s="62" t="s">
        <v>68</v>
      </c>
    </row>
    <row r="116" spans="6:20" x14ac:dyDescent="0.25">
      <c r="F116" s="60">
        <v>31</v>
      </c>
      <c r="G116" s="44" t="s">
        <v>167</v>
      </c>
      <c r="H116" s="44" t="s">
        <v>62</v>
      </c>
      <c r="I116" s="44" t="s">
        <v>128</v>
      </c>
      <c r="J116" s="44" t="s">
        <v>64</v>
      </c>
      <c r="O116" s="60">
        <v>31</v>
      </c>
      <c r="P116" s="62" t="s">
        <v>166</v>
      </c>
      <c r="Q116" s="62" t="s">
        <v>70</v>
      </c>
      <c r="R116" s="60">
        <v>31</v>
      </c>
      <c r="S116" s="44" t="s">
        <v>168</v>
      </c>
      <c r="T116" s="62" t="s">
        <v>68</v>
      </c>
    </row>
  </sheetData>
  <mergeCells count="5">
    <mergeCell ref="E38:E67"/>
    <mergeCell ref="E68:E69"/>
    <mergeCell ref="A15:R15"/>
    <mergeCell ref="A2:R2"/>
    <mergeCell ref="P36:T3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J11" sqref="J1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O22" sqref="O2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2024-03-22T11:57:41Z</dcterms:modified>
</cp:coreProperties>
</file>