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VIJAYA VIGHNESH SHELKE - PNB\"/>
    </mc:Choice>
  </mc:AlternateContent>
  <xr:revisionPtr revIDLastSave="0" documentId="13_ncr:1_{B73FC662-FA42-4BC2-BA01-E4156E66B12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5" i="4" l="1"/>
  <c r="F34" i="4"/>
  <c r="M50" i="23" l="1"/>
  <c r="L50" i="23"/>
  <c r="F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<sst xmlns="http://schemas.openxmlformats.org/spreadsheetml/2006/main" count="50" uniqueCount="43">
  <si>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</si>
  <si>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</si>
  <si>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</si>
  <si>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</si>
  <si>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</si>
  <si>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</si>
  <si>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</si>
  <si>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</si>
  <si>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</si>
  <si>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</si>
  <si>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</si>
  <si>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</si>
  <si>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</si>
  <si>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</si>
  <si>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</si>
  <si>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</si>
  <si>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</si>
  <si>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</si>
  <si>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</si>
  <si>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</si>
  <si>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</si>
  <si>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</si>
  <si>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</si>
  <si>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</si>
  <si>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</si>
  <si>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</si>
  <si>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</si>
  <si>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</si>
  <si>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</si>
  <si>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</si>
  <si>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</si>
  <si>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</si>
  <si>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</si>
  <si>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</si>
  <si>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</si>
  <si>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</si>
  <si>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</si>
  <si>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Punjab National Bank ( Wagle Estate ) - MRS. VIJAYA VIGHNESH SHELKE</t>
  </si>
  <si>
    <t>As per Rera</t>
  </si>
  <si>
    <t>Agree CA</t>
  </si>
  <si>
    <t>Deck</t>
  </si>
  <si>
    <t>rate on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</si>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</sst>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326363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CA2F8-CE78-40E0-8E71-DE9DEC1F7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04763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13678</xdr:colOff>
      <xdr:row>0</xdr:row>
      <xdr:rowOff>0</xdr:rowOff>
    </xdr:from>
    <xdr:to>
      <xdr:col>25</xdr:col>
      <xdr:colOff>428625</xdr:colOff>
      <xdr:row>45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3639F7-85EB-4D41-ACB2-59A90825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878" y="0"/>
          <a:ext cx="14435747" cy="8734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3</xdr:row>
      <xdr:rowOff>44059</xdr:rowOff>
    </xdr:from>
    <xdr:to>
      <xdr:col>26</xdr:col>
      <xdr:colOff>390525</xdr:colOff>
      <xdr:row>42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696D09-AD13-4ABD-8491-4FA113D87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615559"/>
          <a:ext cx="15401925" cy="73949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173941</xdr:colOff>
      <xdr:row>50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9DF01-AEC2-4F2D-AA7F-90E09CD1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52341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393047</xdr:colOff>
      <xdr:row>45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5734E9-6C0C-4239-8CD8-E8EC482C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1447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50099</xdr:colOff>
      <xdr:row>47</xdr:row>
      <xdr:rowOff>86914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1E241F-0B49-47A7-B9BE-EAD1CD60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728499" cy="8516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202520</xdr:colOff>
      <xdr:row>53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1C33F4-D611-403A-8F37-755C48ACC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80920" cy="8840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504825</xdr:colOff>
      <xdr:row>2</xdr:row>
      <xdr:rowOff>183923</xdr:rowOff>
    </xdr:from>
    <xdr:to>
      <xdr:col>30</xdr:col>
      <xdr:colOff>490819</xdr:colOff>
      <xdr:row>48</xdr:row>
      <xdr:rowOff>28574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2D96B3-E460-4551-8621-D7B25A78D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564923"/>
          <a:ext cx="14006794" cy="86076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230249</xdr:colOff>
      <xdr:row>49</xdr:row>
      <xdr:rowOff>96540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2CF4E-FC7F-4C64-A452-8B9600351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12649" cy="92405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40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F6C3B-0FA5-4E40-84B6-B9AE2C53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76115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8F8099-BAA8-4DFE-A7D7-54C57CC8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7954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S37" sqref="S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0" max="20" width="12.28515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8"/>
    </row>
    <row r="2" spans="1:21" s="1" customFormat="1" ht="36" customHeight="1" x14ac:dyDescent="0.25">
      <c r="A2" s="39" t="s">
        <v>35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/>
      <c r="T2"/>
    </row>
    <row r="3" spans="1:21" x14ac:dyDescent="0.25">
      <c r="A3" s="4">
        <f t="shared" ref="A3:A14" si="0">N3</f>
        <v>0</v>
      </c>
      <c r="B3" s="4">
        <f t="shared" ref="B3:B14" si="1">Q3</f>
        <v>420</v>
      </c>
      <c r="C3" s="4">
        <f>B3*1.2</f>
        <v>504</v>
      </c>
      <c r="D3" s="4">
        <f t="shared" ref="D3:D14" si="2">C3*1.2</f>
        <v>604.79999999999995</v>
      </c>
      <c r="E3" s="5">
        <f t="shared" ref="E3:E14" si="3">R3</f>
        <v>4304121</v>
      </c>
      <c r="F3" s="9">
        <f t="shared" ref="F3:F14" si="4">ROUND((E3/B3),0)</f>
        <v>10248</v>
      </c>
      <c r="G3" s="9">
        <f t="shared" ref="G3:G14" si="5">ROUND((E3/C3),0)</f>
        <v>8540</v>
      </c>
      <c r="H3" s="9">
        <f t="shared" ref="H3:H14" si="6">ROUND((E3/D3),0)</f>
        <v>7117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420</v>
      </c>
      <c r="R3" s="2">
        <v>4304121</v>
      </c>
      <c r="T3" s="9"/>
    </row>
    <row r="4" spans="1:21" s="42" customFormat="1" x14ac:dyDescent="0.25">
      <c r="A4" s="43">
        <f t="shared" ref="A4:A9" si="9">N4</f>
        <v>0</v>
      </c>
      <c r="B4" s="43">
        <f t="shared" ref="B4:B9" si="10">Q4</f>
        <v>419</v>
      </c>
      <c r="C4" s="43">
        <f t="shared" ref="C4:C9" si="11">B4*1.2</f>
        <v>502.79999999999995</v>
      </c>
      <c r="D4" s="43">
        <f t="shared" ref="D4:D9" si="12">C4*1.2</f>
        <v>603.3599999999999</v>
      </c>
      <c r="E4" s="44">
        <f t="shared" ref="E4:E9" si="13">R4</f>
        <v>4364500</v>
      </c>
      <c r="F4" s="43">
        <f t="shared" ref="F4:F9" si="14">ROUND((E4/B4),0)</f>
        <v>10416</v>
      </c>
      <c r="G4" s="43">
        <f t="shared" ref="G4:G9" si="15">ROUND((E4/C4),0)</f>
        <v>8680</v>
      </c>
      <c r="H4" s="43">
        <f t="shared" ref="H4:H9" si="16">ROUND((E4/D4),0)</f>
        <v>7234</v>
      </c>
      <c r="I4" s="43" t="e">
        <f>#REF!</f>
        <v>#REF!</v>
      </c>
      <c r="J4" s="43">
        <f t="shared" ref="J4:J9" si="17">S4</f>
        <v>0</v>
      </c>
      <c r="O4" s="42">
        <v>0</v>
      </c>
      <c r="P4" s="42">
        <f t="shared" ref="P4:P9" si="18">O4/1.2</f>
        <v>0</v>
      </c>
      <c r="Q4" s="42">
        <v>419</v>
      </c>
      <c r="R4" s="45">
        <v>4364500</v>
      </c>
      <c r="T4" s="43"/>
    </row>
    <row r="5" spans="1:21" x14ac:dyDescent="0.25">
      <c r="A5" s="4">
        <f t="shared" si="9"/>
        <v>0</v>
      </c>
      <c r="B5" s="4">
        <f t="shared" si="10"/>
        <v>520</v>
      </c>
      <c r="C5" s="4">
        <f t="shared" si="11"/>
        <v>624</v>
      </c>
      <c r="D5" s="4">
        <f t="shared" si="12"/>
        <v>748.8</v>
      </c>
      <c r="E5" s="5">
        <f t="shared" si="13"/>
        <v>5254750</v>
      </c>
      <c r="F5" s="9">
        <f t="shared" si="14"/>
        <v>10105</v>
      </c>
      <c r="G5" s="9">
        <f t="shared" si="15"/>
        <v>8421</v>
      </c>
      <c r="H5" s="9">
        <f t="shared" si="16"/>
        <v>7018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520</v>
      </c>
      <c r="R5" s="2">
        <v>5254750</v>
      </c>
      <c r="T5" s="9"/>
    </row>
    <row r="6" spans="1:21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  <c r="T6" s="9"/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  <c r="T7" s="9"/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  <c r="T8" s="9"/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  <c r="T9" s="9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  <c r="T10" s="9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  <c r="T11" s="9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  <c r="T12" s="9"/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  <c r="T13" s="9"/>
      <c r="U13" s="42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  <c r="T14" s="9"/>
    </row>
    <row r="15" spans="1:21" ht="36.75" customHeight="1" x14ac:dyDescent="0.25">
      <c r="A15" s="39" t="s">
        <v>36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T15" s="9"/>
    </row>
    <row r="16" spans="1:21" x14ac:dyDescent="0.25">
      <c r="A16" s="4">
        <f t="shared" ref="A16:A28" si="32">N16</f>
        <v>0</v>
      </c>
      <c r="B16" s="4">
        <f t="shared" ref="B16:B28" si="33">Q16</f>
        <v>669</v>
      </c>
      <c r="C16" s="4">
        <f>B16*1.2</f>
        <v>802.8</v>
      </c>
      <c r="D16" s="4">
        <f t="shared" ref="D16:D28" si="34">C16*1.2</f>
        <v>963.3599999999999</v>
      </c>
      <c r="E16" s="5">
        <f t="shared" ref="E16:E28" si="35">R16</f>
        <v>6700000</v>
      </c>
      <c r="F16" s="9">
        <f t="shared" ref="F16:F28" si="36">ROUND((E16/B16),0)</f>
        <v>10015</v>
      </c>
      <c r="G16" s="9">
        <f t="shared" ref="G16:G28" si="37">ROUND((E16/C16),0)</f>
        <v>8346</v>
      </c>
      <c r="H16" s="9">
        <f t="shared" ref="H16:H28" si="38">ROUND((E16/D16),0)</f>
        <v>6955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669</v>
      </c>
      <c r="R16" s="2">
        <v>6700000</v>
      </c>
      <c r="T16" s="9"/>
    </row>
    <row r="17" spans="1:24" x14ac:dyDescent="0.25">
      <c r="A17" s="4">
        <f t="shared" si="32"/>
        <v>0</v>
      </c>
      <c r="B17" s="4">
        <f t="shared" si="33"/>
        <v>680</v>
      </c>
      <c r="C17" s="4">
        <f t="shared" ref="C17:C28" si="41">B17*1.2</f>
        <v>816</v>
      </c>
      <c r="D17" s="4">
        <f t="shared" si="34"/>
        <v>979.19999999999993</v>
      </c>
      <c r="E17" s="5">
        <f t="shared" si="35"/>
        <v>8000000</v>
      </c>
      <c r="F17" s="9">
        <f t="shared" si="36"/>
        <v>11765</v>
      </c>
      <c r="G17" s="9">
        <f t="shared" si="37"/>
        <v>9804</v>
      </c>
      <c r="H17" s="9">
        <f t="shared" si="38"/>
        <v>8170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680</v>
      </c>
      <c r="R17" s="2">
        <v>8000000</v>
      </c>
      <c r="T17" s="9"/>
    </row>
    <row r="18" spans="1:24" s="42" customFormat="1" x14ac:dyDescent="0.25">
      <c r="A18" s="43">
        <f t="shared" si="32"/>
        <v>0</v>
      </c>
      <c r="B18" s="43">
        <f t="shared" si="33"/>
        <v>505</v>
      </c>
      <c r="C18" s="43">
        <f t="shared" si="41"/>
        <v>606</v>
      </c>
      <c r="D18" s="43">
        <f t="shared" si="34"/>
        <v>727.19999999999993</v>
      </c>
      <c r="E18" s="44">
        <f t="shared" si="35"/>
        <v>6500000</v>
      </c>
      <c r="F18" s="43">
        <f t="shared" si="36"/>
        <v>12871</v>
      </c>
      <c r="G18" s="43">
        <f t="shared" si="37"/>
        <v>10726</v>
      </c>
      <c r="H18" s="43">
        <f t="shared" si="38"/>
        <v>8938</v>
      </c>
      <c r="I18" s="43" t="e">
        <f>#REF!</f>
        <v>#REF!</v>
      </c>
      <c r="J18" s="43">
        <f t="shared" si="39"/>
        <v>0</v>
      </c>
      <c r="O18" s="42">
        <v>0</v>
      </c>
      <c r="P18" s="42">
        <f t="shared" si="40"/>
        <v>0</v>
      </c>
      <c r="Q18" s="42">
        <v>505</v>
      </c>
      <c r="R18" s="45">
        <v>6500000</v>
      </c>
      <c r="T18" s="43"/>
    </row>
    <row r="19" spans="1:24" x14ac:dyDescent="0.25">
      <c r="A19" s="4">
        <f t="shared" si="32"/>
        <v>0</v>
      </c>
      <c r="B19" s="4">
        <f t="shared" si="33"/>
        <v>654</v>
      </c>
      <c r="C19" s="4">
        <f t="shared" si="41"/>
        <v>784.8</v>
      </c>
      <c r="D19" s="4">
        <f t="shared" si="34"/>
        <v>941.75999999999988</v>
      </c>
      <c r="E19" s="5">
        <f t="shared" si="35"/>
        <v>7400000</v>
      </c>
      <c r="F19" s="9">
        <f t="shared" si="36"/>
        <v>11315</v>
      </c>
      <c r="G19" s="9">
        <f t="shared" si="37"/>
        <v>9429</v>
      </c>
      <c r="H19" s="9">
        <f t="shared" si="38"/>
        <v>7858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654</v>
      </c>
      <c r="R19" s="2">
        <v>7400000</v>
      </c>
      <c r="T19" s="9"/>
    </row>
    <row r="20" spans="1:24" x14ac:dyDescent="0.25">
      <c r="A20" s="4">
        <f t="shared" si="32"/>
        <v>0</v>
      </c>
      <c r="B20" s="4">
        <f t="shared" si="33"/>
        <v>504</v>
      </c>
      <c r="C20" s="4">
        <f t="shared" si="41"/>
        <v>604.79999999999995</v>
      </c>
      <c r="D20" s="4">
        <f t="shared" si="34"/>
        <v>725.75999999999988</v>
      </c>
      <c r="E20" s="5">
        <f t="shared" si="35"/>
        <v>6500000</v>
      </c>
      <c r="F20" s="9">
        <f t="shared" si="36"/>
        <v>12897</v>
      </c>
      <c r="G20" s="9">
        <f t="shared" si="37"/>
        <v>10747</v>
      </c>
      <c r="H20" s="9">
        <f t="shared" si="38"/>
        <v>8956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504</v>
      </c>
      <c r="R20" s="2">
        <v>6500000</v>
      </c>
      <c r="T20" s="9"/>
    </row>
    <row r="21" spans="1:24" x14ac:dyDescent="0.25">
      <c r="A21" s="4">
        <f t="shared" si="32"/>
        <v>0</v>
      </c>
      <c r="B21" s="4">
        <f t="shared" si="33"/>
        <v>669</v>
      </c>
      <c r="C21" s="4">
        <f t="shared" si="41"/>
        <v>802.8</v>
      </c>
      <c r="D21" s="4">
        <f t="shared" si="34"/>
        <v>963.3599999999999</v>
      </c>
      <c r="E21" s="5">
        <f t="shared" si="35"/>
        <v>8200000</v>
      </c>
      <c r="F21" s="9">
        <f t="shared" si="36"/>
        <v>12257</v>
      </c>
      <c r="G21" s="9">
        <f t="shared" si="37"/>
        <v>10214</v>
      </c>
      <c r="H21" s="9">
        <f t="shared" si="38"/>
        <v>8512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669</v>
      </c>
      <c r="R21" s="2">
        <v>8200000</v>
      </c>
      <c r="T21" s="9"/>
    </row>
    <row r="22" spans="1:24" x14ac:dyDescent="0.25">
      <c r="A22" s="4">
        <f t="shared" ref="A22:A24" si="42">N22</f>
        <v>0</v>
      </c>
      <c r="B22" s="4">
        <f t="shared" ref="B22:B24" si="43">Q22</f>
        <v>640</v>
      </c>
      <c r="C22" s="4">
        <f t="shared" ref="C22:C24" si="44">B22*1.2</f>
        <v>768</v>
      </c>
      <c r="D22" s="4">
        <f t="shared" ref="D22:D24" si="45">C22*1.2</f>
        <v>921.59999999999991</v>
      </c>
      <c r="E22" s="5">
        <f t="shared" ref="E22:E24" si="46">R22</f>
        <v>8224000</v>
      </c>
      <c r="F22" s="9">
        <f t="shared" ref="F22:F24" si="47">ROUND((E22/B22),0)</f>
        <v>12850</v>
      </c>
      <c r="G22" s="9">
        <f t="shared" ref="G22:G24" si="48">ROUND((E22/C22),0)</f>
        <v>10708</v>
      </c>
      <c r="H22" s="9">
        <f t="shared" ref="H22:H24" si="49">ROUND((E22/D22),0)</f>
        <v>8924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640</v>
      </c>
      <c r="R22" s="2">
        <v>8224000</v>
      </c>
      <c r="T22" s="9"/>
    </row>
    <row r="23" spans="1:24" s="42" customFormat="1" x14ac:dyDescent="0.25">
      <c r="A23" s="43">
        <f t="shared" si="42"/>
        <v>0</v>
      </c>
      <c r="B23" s="43">
        <f t="shared" si="43"/>
        <v>570</v>
      </c>
      <c r="C23" s="43">
        <f t="shared" si="44"/>
        <v>684</v>
      </c>
      <c r="D23" s="43">
        <f t="shared" si="45"/>
        <v>820.8</v>
      </c>
      <c r="E23" s="44">
        <f t="shared" si="46"/>
        <v>7265000</v>
      </c>
      <c r="F23" s="43">
        <f t="shared" si="47"/>
        <v>12746</v>
      </c>
      <c r="G23" s="43">
        <f t="shared" si="48"/>
        <v>10621</v>
      </c>
      <c r="H23" s="43">
        <f t="shared" si="49"/>
        <v>8851</v>
      </c>
      <c r="I23" s="43" t="e">
        <f>#REF!</f>
        <v>#REF!</v>
      </c>
      <c r="J23" s="43">
        <f t="shared" si="50"/>
        <v>0</v>
      </c>
      <c r="O23" s="42">
        <v>0</v>
      </c>
      <c r="P23" s="42">
        <f t="shared" si="51"/>
        <v>0</v>
      </c>
      <c r="Q23" s="42">
        <v>570</v>
      </c>
      <c r="R23" s="45">
        <v>7265000</v>
      </c>
      <c r="T23" s="43"/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  <c r="T24" s="9"/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  <c r="T25" s="9"/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  <c r="T26" s="9"/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  <c r="T27" s="9"/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  <c r="T28" s="9"/>
    </row>
    <row r="29" spans="1:24" ht="15.75" x14ac:dyDescent="0.25">
      <c r="U29" s="16" t="s">
        <v>13</v>
      </c>
      <c r="V29" s="17"/>
      <c r="W29" s="18">
        <v>11800</v>
      </c>
      <c r="X29" s="19" t="s">
        <v>41</v>
      </c>
    </row>
    <row r="30" spans="1:24" ht="38.25" customHeight="1" x14ac:dyDescent="0.25">
      <c r="S30" s="10"/>
      <c r="U30" s="20" t="s">
        <v>14</v>
      </c>
      <c r="V30" s="17"/>
      <c r="W30" s="18">
        <v>2800</v>
      </c>
      <c r="X30" s="21"/>
    </row>
    <row r="31" spans="1:24" ht="15.75" x14ac:dyDescent="0.25">
      <c r="S31" s="10"/>
      <c r="U31" s="16" t="s">
        <v>15</v>
      </c>
      <c r="V31" s="17"/>
      <c r="W31" s="18">
        <f>W29-W30</f>
        <v>9000</v>
      </c>
      <c r="X31" s="21"/>
    </row>
    <row r="32" spans="1:24" ht="15.75" x14ac:dyDescent="0.25">
      <c r="G32" s="6"/>
      <c r="H32" s="6"/>
      <c r="S32" s="10"/>
      <c r="T32" s="6"/>
      <c r="U32" s="16" t="s">
        <v>16</v>
      </c>
      <c r="V32" s="17"/>
      <c r="W32" s="18">
        <f>W30</f>
        <v>2800</v>
      </c>
      <c r="X32" s="21"/>
    </row>
    <row r="33" spans="4:25" ht="15.75" x14ac:dyDescent="0.25">
      <c r="D33" t="s">
        <v>39</v>
      </c>
      <c r="E33">
        <v>45.42</v>
      </c>
      <c r="F33" s="7">
        <f>E33*10.764</f>
        <v>488.90087999999997</v>
      </c>
      <c r="S33" s="10"/>
      <c r="U33" s="16" t="s">
        <v>17</v>
      </c>
      <c r="V33" s="22"/>
      <c r="W33" s="23">
        <f>X33-X34</f>
        <v>-3</v>
      </c>
      <c r="X33" s="24">
        <v>2024</v>
      </c>
    </row>
    <row r="34" spans="4:25" ht="15.75" x14ac:dyDescent="0.25">
      <c r="D34" t="s">
        <v>40</v>
      </c>
      <c r="E34">
        <v>2.94</v>
      </c>
      <c r="F34" s="7">
        <f>E34*10.764</f>
        <v>31.646159999999998</v>
      </c>
      <c r="S34" s="10"/>
      <c r="U34" s="16" t="s">
        <v>18</v>
      </c>
      <c r="V34" s="22"/>
      <c r="W34" s="23">
        <f>W35-W33</f>
        <v>63</v>
      </c>
      <c r="X34" s="23">
        <v>2027</v>
      </c>
      <c r="Y34" t="s">
        <v>38</v>
      </c>
    </row>
    <row r="35" spans="4:25" ht="15.75" x14ac:dyDescent="0.25">
      <c r="F35" s="7">
        <f>SUM(F33:F34)</f>
        <v>520.54703999999992</v>
      </c>
      <c r="S35" s="10"/>
      <c r="U35" s="16" t="s">
        <v>19</v>
      </c>
      <c r="V35" s="22"/>
      <c r="W35" s="23">
        <v>60</v>
      </c>
      <c r="X35" s="23"/>
    </row>
    <row r="36" spans="4:25" ht="39" customHeight="1" x14ac:dyDescent="0.25">
      <c r="P36" s="40" t="s">
        <v>37</v>
      </c>
      <c r="Q36" s="40"/>
      <c r="R36" s="40"/>
      <c r="S36" s="40"/>
      <c r="T36" s="41"/>
      <c r="U36" s="20" t="s">
        <v>20</v>
      </c>
      <c r="V36" s="22"/>
      <c r="W36" s="23">
        <f>90*W33/W35</f>
        <v>-4.5</v>
      </c>
      <c r="X36" s="23"/>
    </row>
    <row r="37" spans="4:25" ht="15.75" x14ac:dyDescent="0.25">
      <c r="U37" s="16"/>
      <c r="V37" s="25"/>
      <c r="W37" s="26">
        <v>0</v>
      </c>
      <c r="X37" s="26"/>
    </row>
    <row r="38" spans="4:25" ht="15.75" x14ac:dyDescent="0.25">
      <c r="P38" s="13" t="s">
        <v>30</v>
      </c>
      <c r="Q38" s="13" t="s">
        <v>31</v>
      </c>
      <c r="R38" s="13" t="s">
        <v>32</v>
      </c>
      <c r="S38" s="13" t="s">
        <v>33</v>
      </c>
      <c r="U38" s="16" t="s">
        <v>21</v>
      </c>
      <c r="V38" s="17"/>
      <c r="W38" s="18">
        <f>W32*W37</f>
        <v>0</v>
      </c>
      <c r="X38" s="21"/>
    </row>
    <row r="39" spans="4:25" ht="15.75" x14ac:dyDescent="0.25">
      <c r="Q39">
        <f>N27</f>
        <v>0</v>
      </c>
      <c r="R39" s="14">
        <f>N25</f>
        <v>0</v>
      </c>
      <c r="S39" s="14">
        <f>R39*Q39</f>
        <v>0</v>
      </c>
      <c r="U39" s="16" t="s">
        <v>22</v>
      </c>
      <c r="V39" s="17"/>
      <c r="W39" s="18">
        <f>W32-W38</f>
        <v>2800</v>
      </c>
      <c r="X39" s="21"/>
    </row>
    <row r="40" spans="4:25" ht="15.75" x14ac:dyDescent="0.25">
      <c r="R40" s="6" t="s">
        <v>33</v>
      </c>
      <c r="S40" s="15">
        <f>SUM(S39:S39)</f>
        <v>0</v>
      </c>
      <c r="U40" s="16" t="s">
        <v>15</v>
      </c>
      <c r="V40" s="17"/>
      <c r="W40" s="18">
        <f>W31</f>
        <v>9000</v>
      </c>
      <c r="X40" s="21"/>
    </row>
    <row r="41" spans="4:25" ht="15.75" x14ac:dyDescent="0.25">
      <c r="R41" s="6" t="s">
        <v>24</v>
      </c>
      <c r="S41" s="15">
        <f>S40*90%</f>
        <v>0</v>
      </c>
      <c r="U41" s="22"/>
      <c r="V41" s="17"/>
      <c r="W41" s="18"/>
      <c r="X41" s="21"/>
    </row>
    <row r="42" spans="4:25" ht="15.75" x14ac:dyDescent="0.25">
      <c r="R42" s="6" t="s">
        <v>34</v>
      </c>
      <c r="S42" s="15">
        <f>S40*80%</f>
        <v>0</v>
      </c>
      <c r="U42" s="27" t="s">
        <v>23</v>
      </c>
      <c r="V42" s="28"/>
      <c r="W42" s="19">
        <f>W40+W39</f>
        <v>11800</v>
      </c>
      <c r="X42" s="21"/>
    </row>
    <row r="43" spans="4:25" ht="15.75" x14ac:dyDescent="0.25">
      <c r="S43" s="10"/>
      <c r="U43" s="22"/>
      <c r="V43" s="22"/>
      <c r="W43" s="23"/>
      <c r="X43" s="23"/>
    </row>
    <row r="44" spans="4:25" ht="15.75" x14ac:dyDescent="0.25">
      <c r="S44" s="10"/>
      <c r="U44" s="27" t="s">
        <v>42</v>
      </c>
      <c r="V44" s="29"/>
      <c r="W44" s="24">
        <v>521</v>
      </c>
      <c r="X44" s="23"/>
    </row>
    <row r="45" spans="4:25" ht="15.75" x14ac:dyDescent="0.25">
      <c r="P45" s="12" t="s">
        <v>29</v>
      </c>
      <c r="S45" s="10"/>
      <c r="U45" s="16" t="s">
        <v>33</v>
      </c>
      <c r="V45" s="30"/>
      <c r="W45" s="31">
        <f>W42*W44+X46</f>
        <v>6147800</v>
      </c>
      <c r="X45" s="32"/>
    </row>
    <row r="46" spans="4:25" ht="15.75" x14ac:dyDescent="0.25">
      <c r="S46" s="11"/>
      <c r="U46" s="16" t="s">
        <v>24</v>
      </c>
      <c r="V46" s="22"/>
      <c r="W46" s="33">
        <f>W45*0.9</f>
        <v>5533020</v>
      </c>
      <c r="X46" s="32"/>
    </row>
    <row r="47" spans="4:25" ht="15.75" x14ac:dyDescent="0.25">
      <c r="S47" s="10"/>
      <c r="U47" s="16" t="s">
        <v>25</v>
      </c>
      <c r="V47" s="22"/>
      <c r="W47" s="33">
        <f>W45*0.8</f>
        <v>4918240</v>
      </c>
      <c r="X47" s="33"/>
    </row>
    <row r="48" spans="4:25" ht="15.75" x14ac:dyDescent="0.25">
      <c r="O48" s="10"/>
      <c r="P48" s="10"/>
      <c r="Q48" s="10"/>
      <c r="R48" s="10"/>
      <c r="S48" s="10"/>
      <c r="U48" s="16"/>
      <c r="V48" s="22"/>
      <c r="W48" s="34"/>
      <c r="X48" s="23"/>
    </row>
    <row r="49" spans="21:24" ht="15.75" x14ac:dyDescent="0.25">
      <c r="U49" s="35" t="s">
        <v>26</v>
      </c>
      <c r="V49" s="36"/>
      <c r="W49" s="37">
        <f>W30*W44</f>
        <v>1458800</v>
      </c>
      <c r="X49" s="37"/>
    </row>
    <row r="50" spans="21:24" ht="15.75" x14ac:dyDescent="0.25">
      <c r="U50" s="16" t="s">
        <v>27</v>
      </c>
      <c r="V50" s="22"/>
      <c r="W50" s="34"/>
      <c r="X50" s="34"/>
    </row>
    <row r="51" spans="21:24" ht="15.75" x14ac:dyDescent="0.25">
      <c r="U51" s="38" t="s">
        <v>28</v>
      </c>
      <c r="V51" s="34"/>
      <c r="W51" s="33">
        <f>W45*0.025/12</f>
        <v>12807.916666666666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L48:M50"/>
  <sheetViews>
    <sheetView workbookViewId="0">
      <selection activeCell="M51" sqref="M51"/>
    </sheetView>
  </sheetViews>
  <sheetFormatPr defaultRowHeight="15" x14ac:dyDescent="0.25"/>
  <sheetData>
    <row r="48" spans="12:12" x14ac:dyDescent="0.25">
      <c r="L48">
        <v>45.42</v>
      </c>
    </row>
    <row r="49" spans="12:13" x14ac:dyDescent="0.25">
      <c r="L49">
        <v>2.94</v>
      </c>
    </row>
    <row r="50" spans="12:13" x14ac:dyDescent="0.25">
      <c r="L50">
        <f>SUM(L48:L49)</f>
        <v>48.36</v>
      </c>
      <c r="M50">
        <f>L50*10.764</f>
        <v>520.54703999999992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8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2024-03-08T11:09:50Z</dcterms:modified>
</cp:coreProperties>
</file>