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rda Mukund Tated\"/>
    </mc:Choice>
  </mc:AlternateContent>
  <xr:revisionPtr revIDLastSave="0" documentId="13_ncr:1_{4CA856F5-D602-4961-B105-9B67E627F33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6" i="4" l="1"/>
  <c r="R6" i="4"/>
  <c r="I24" i="4" l="1"/>
  <c r="I18" i="4"/>
  <c r="I25" i="4" s="1"/>
  <c r="O25" i="4" s="1"/>
  <c r="Y5" i="4"/>
  <c r="J20" i="4"/>
  <c r="O20" i="4" s="1"/>
  <c r="I21" i="4"/>
  <c r="O21" i="4" s="1"/>
  <c r="I22" i="4"/>
  <c r="H20" i="4"/>
  <c r="I23" i="4" l="1"/>
  <c r="O23" i="4" s="1"/>
  <c r="O24" i="4"/>
  <c r="O22" i="4"/>
  <c r="U6" i="4"/>
  <c r="P6" i="4"/>
  <c r="O26" i="4" l="1"/>
  <c r="P12" i="4"/>
  <c r="Q12" i="4" s="1"/>
  <c r="P11" i="4"/>
  <c r="Q11" i="4" s="1"/>
  <c r="P10" i="4"/>
  <c r="Q10" i="4" s="1"/>
  <c r="P9" i="4"/>
  <c r="Q9" i="4" s="1"/>
  <c r="Q8" i="4"/>
  <c r="P8" i="4"/>
  <c r="P7" i="4"/>
  <c r="Q7" i="4" s="1"/>
  <c r="Q6" i="4"/>
  <c r="Q5" i="4"/>
  <c r="Q4" i="4"/>
  <c r="Q3" i="4"/>
  <c r="P2" i="4"/>
  <c r="Q2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<sst xmlns="http://schemas.openxmlformats.org/spreadsheetml/2006/main" count="30" uniqueCount="27">
  <si>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</si>
  <si>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</si>
  <si>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</si>
  <si>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</si>
  <si>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</si>
  <si>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</si>
  <si>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</si>
  <si>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</si>
  <si>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</si>
  <si>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</si>
  <si>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</si>
  <si>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</si>
  <si>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</si>
  <si>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27.02.24</t>
  </si>
  <si>
    <t>plot</t>
  </si>
  <si>
    <t>first</t>
  </si>
  <si>
    <t>second</t>
  </si>
  <si>
    <t>stilt/ground</t>
  </si>
  <si>
    <t>sq. ft.</t>
  </si>
  <si>
    <t>rate</t>
  </si>
  <si>
    <t>FMV</t>
  </si>
  <si>
    <t>Interior</t>
  </si>
  <si>
    <t>Previous report  - 2021</t>
  </si>
  <si>
    <t xml:space="preserve">Ground development </t>
  </si>
  <si>
    <t>terrace</t>
  </si>
  <si>
    <t>sq.m.</t>
  </si>
  <si>
    <t>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</si>
</sst>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0" fontId="3" fillId="0" borderId="0" xfId="0" applyFont="1"/>
    <xf numFmtId="43" fontId="0" fillId="0" borderId="0" xfId="1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121417</xdr:colOff>
      <xdr:row>9</xdr:row>
      <xdr:rowOff>114299</xdr:rowOff>
    </xdr:from>
    <xdr:to>
      <xdr:col>28</xdr:col>
      <xdr:colOff>134399</xdr:colOff>
      <xdr:row>42</xdr:row>
      <xdr:rowOff>86918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54037-4140-464E-9E06-32DCEA3F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5667" y="2400299"/>
          <a:ext cx="5499382" cy="6259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11143</xdr:colOff>
      <xdr:row>40</xdr:row>
      <xdr:rowOff>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E5B95-DB6C-4469-A776-6A0D0C62C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93543" cy="716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30366</xdr:colOff>
      <xdr:row>41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A8263-6AE7-49FC-92BC-A4CD5045B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31966" cy="6849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487800</xdr:colOff>
      <xdr:row>34</xdr:row>
      <xdr:rowOff>10404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447FC9-6F85-492A-98EC-6341A33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08600" cy="6296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592589</xdr:colOff>
      <xdr:row>36</xdr:row>
      <xdr:rowOff>105674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69F0A1-EB79-4A0D-8BF7-C7B253501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13389" cy="6439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63187-0521-47E0-A644-976146E1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5"/>
  <sheetViews>
    <sheetView tabSelected="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855468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1388.8888888888889</v>
      </c>
      <c r="C2" s="4">
        <f>B2*1.2</f>
        <v>1666.6666666666667</v>
      </c>
      <c r="D2" s="4">
        <f t="shared" ref="D2:D13" si="2">C2*1.2</f>
        <v>2000</v>
      </c>
      <c r="E2" s="5">
        <f t="shared" ref="E2:E13" si="3">R2</f>
        <v>55000000</v>
      </c>
      <c r="F2" s="10">
        <f t="shared" ref="F2:F13" si="4">ROUND((E2/B2),0)</f>
        <v>39600</v>
      </c>
      <c r="G2" s="10">
        <f t="shared" ref="G2:G13" si="5">ROUND((E2/C2),0)</f>
        <v>33000</v>
      </c>
      <c r="H2" s="10">
        <f t="shared" ref="H2:H13" si="6">ROUND((E2/D2),0)</f>
        <v>27500</v>
      </c>
      <c r="I2" s="4" t="e">
        <f>#REF!</f>
        <v>#REF!</v>
      </c>
      <c r="J2" s="4">
        <f t="shared" ref="J2:J13" si="7">S2</f>
        <v>0</v>
      </c>
      <c r="O2">
        <v>2000</v>
      </c>
      <c r="P2">
        <f t="shared" ref="P2:P12" si="8">O2/1.2</f>
        <v>1666.6666666666667</v>
      </c>
      <c r="Q2">
        <f t="shared" ref="Q2:Q12" si="9">P2/1.2</f>
        <v>1388.8888888888889</v>
      </c>
      <c r="R2" s="2">
        <v>55000000</v>
      </c>
      <c r="S2" s="8"/>
      <c r="T2" s="8"/>
    </row>
    <row r="3" spans="1:25" x14ac:dyDescent="0.25">
      <c r="A3" s="4">
        <f t="shared" si="0"/>
        <v>0</v>
      </c>
      <c r="B3" s="4">
        <f t="shared" si="1"/>
        <v>1620.8333333333335</v>
      </c>
      <c r="C3" s="4">
        <f t="shared" ref="C3:C15" si="10">B3*1.2</f>
        <v>1945</v>
      </c>
      <c r="D3" s="4">
        <f t="shared" si="2"/>
        <v>2334</v>
      </c>
      <c r="E3" s="5">
        <f t="shared" si="3"/>
        <v>55000000</v>
      </c>
      <c r="F3" s="10">
        <f t="shared" si="4"/>
        <v>33933</v>
      </c>
      <c r="G3" s="10">
        <f t="shared" si="5"/>
        <v>28278</v>
      </c>
      <c r="H3" s="10">
        <f t="shared" si="6"/>
        <v>23565</v>
      </c>
      <c r="I3" s="4" t="e">
        <f>#REF!</f>
        <v>#REF!</v>
      </c>
      <c r="J3" s="4">
        <f t="shared" si="7"/>
        <v>0</v>
      </c>
      <c r="O3">
        <v>0</v>
      </c>
      <c r="P3">
        <v>1945</v>
      </c>
      <c r="Q3">
        <f t="shared" si="9"/>
        <v>1620.8333333333335</v>
      </c>
      <c r="R3" s="2">
        <v>55000000</v>
      </c>
      <c r="S3" s="8"/>
      <c r="T3" s="8"/>
    </row>
    <row r="4" spans="1:25" x14ac:dyDescent="0.25">
      <c r="A4" s="4">
        <f t="shared" si="0"/>
        <v>0</v>
      </c>
      <c r="B4" s="4">
        <f t="shared" si="1"/>
        <v>2916.666666666667</v>
      </c>
      <c r="C4" s="4">
        <f t="shared" si="10"/>
        <v>3500.0000000000005</v>
      </c>
      <c r="D4" s="4">
        <f t="shared" si="2"/>
        <v>4200</v>
      </c>
      <c r="E4" s="5">
        <f t="shared" si="3"/>
        <v>55000000</v>
      </c>
      <c r="F4" s="10">
        <f t="shared" si="4"/>
        <v>18857</v>
      </c>
      <c r="G4" s="10">
        <f t="shared" si="5"/>
        <v>15714</v>
      </c>
      <c r="H4" s="10">
        <f t="shared" si="6"/>
        <v>13095</v>
      </c>
      <c r="I4" s="4" t="e">
        <f>#REF!</f>
        <v>#REF!</v>
      </c>
      <c r="J4" s="4">
        <f t="shared" si="7"/>
        <v>0</v>
      </c>
      <c r="O4">
        <v>0</v>
      </c>
      <c r="P4">
        <v>3500</v>
      </c>
      <c r="Q4">
        <f t="shared" si="9"/>
        <v>2916.666666666667</v>
      </c>
      <c r="R4" s="2">
        <v>55000000</v>
      </c>
      <c r="S4" s="8"/>
      <c r="T4" s="8"/>
    </row>
    <row r="5" spans="1:25" x14ac:dyDescent="0.25">
      <c r="A5" s="4">
        <f t="shared" si="0"/>
        <v>0</v>
      </c>
      <c r="B5" s="4">
        <f t="shared" si="1"/>
        <v>833.33333333333337</v>
      </c>
      <c r="C5" s="4">
        <f t="shared" si="10"/>
        <v>1000</v>
      </c>
      <c r="D5" s="4">
        <f t="shared" si="2"/>
        <v>1200</v>
      </c>
      <c r="E5" s="5">
        <f t="shared" si="3"/>
        <v>40000000</v>
      </c>
      <c r="F5" s="15">
        <f t="shared" si="4"/>
        <v>48000</v>
      </c>
      <c r="G5" s="15">
        <f t="shared" si="5"/>
        <v>40000</v>
      </c>
      <c r="H5" s="10">
        <f t="shared" si="6"/>
        <v>33333</v>
      </c>
      <c r="I5" s="4" t="e">
        <f>#REF!</f>
        <v>#REF!</v>
      </c>
      <c r="J5" s="4">
        <f t="shared" si="7"/>
        <v>0</v>
      </c>
      <c r="O5">
        <v>0</v>
      </c>
      <c r="P5">
        <v>1000</v>
      </c>
      <c r="Q5">
        <f t="shared" si="9"/>
        <v>833.33333333333337</v>
      </c>
      <c r="R5" s="2">
        <v>40000000</v>
      </c>
      <c r="S5" s="8"/>
      <c r="T5" s="8"/>
      <c r="Y5">
        <f>23000*1.45</f>
        <v>33350</v>
      </c>
    </row>
    <row r="6" spans="1:25" x14ac:dyDescent="0.25">
      <c r="A6" s="4">
        <f t="shared" si="0"/>
        <v>0</v>
      </c>
      <c r="B6" s="4">
        <f t="shared" si="1"/>
        <v>532.5489</v>
      </c>
      <c r="C6" s="4">
        <f t="shared" si="10"/>
        <v>639.05867999999998</v>
      </c>
      <c r="D6" s="4">
        <f t="shared" si="2"/>
        <v>766.87041599999998</v>
      </c>
      <c r="E6" s="5">
        <f t="shared" si="3"/>
        <v>21230000</v>
      </c>
      <c r="F6" s="15">
        <f t="shared" si="4"/>
        <v>39865</v>
      </c>
      <c r="G6" s="15">
        <f t="shared" si="5"/>
        <v>33221</v>
      </c>
      <c r="H6" s="10">
        <f t="shared" si="6"/>
        <v>27684</v>
      </c>
      <c r="I6" s="4" t="e">
        <f>#REF!</f>
        <v>#REF!</v>
      </c>
      <c r="J6" s="4" t="str">
        <f t="shared" si="7"/>
        <v>27.02.24</v>
      </c>
      <c r="O6">
        <v>0</v>
      </c>
      <c r="P6">
        <f>59.37*10.764</f>
        <v>639.05867999999998</v>
      </c>
      <c r="Q6">
        <f t="shared" si="9"/>
        <v>532.5489</v>
      </c>
      <c r="R6" s="2">
        <f>20000000+1200000+30000</f>
        <v>21230000</v>
      </c>
      <c r="S6" s="8" t="s">
        <v>13</v>
      </c>
      <c r="T6" s="8"/>
      <c r="U6">
        <f>178.1*10.764</f>
        <v>1917.0683999999999</v>
      </c>
      <c r="V6">
        <f>U6*G6</f>
        <v>63686929.316399999</v>
      </c>
    </row>
    <row r="7" spans="1:25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5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5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  <c r="X9" s="17" t="s">
        <v>22</v>
      </c>
    </row>
    <row r="10" spans="1:25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5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5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5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5:24" x14ac:dyDescent="0.25">
      <c r="G18" t="s">
        <v>14</v>
      </c>
      <c r="H18">
        <v>123.6</v>
      </c>
      <c r="I18">
        <f>ROUND(H18*10.764,0)</f>
        <v>1330</v>
      </c>
    </row>
    <row r="19" spans="5:24" x14ac:dyDescent="0.25">
      <c r="G19" s="6" t="s">
        <v>26</v>
      </c>
      <c r="H19" s="6" t="s">
        <v>25</v>
      </c>
      <c r="I19" s="6" t="s">
        <v>18</v>
      </c>
      <c r="J19" s="6" t="s">
        <v>19</v>
      </c>
      <c r="K19" s="6"/>
      <c r="L19" s="6"/>
      <c r="M19" s="6"/>
      <c r="N19" s="6"/>
      <c r="O19" s="6" t="s">
        <v>20</v>
      </c>
    </row>
    <row r="20" spans="5:24" x14ac:dyDescent="0.25">
      <c r="G20" t="s">
        <v>17</v>
      </c>
      <c r="H20">
        <f>5.94*13.56</f>
        <v>80.546400000000006</v>
      </c>
      <c r="I20" s="18">
        <v>623</v>
      </c>
      <c r="J20" s="18">
        <f>J22*40%</f>
        <v>13400</v>
      </c>
      <c r="K20" s="18"/>
      <c r="L20" s="18"/>
      <c r="M20" s="18"/>
      <c r="N20" s="18"/>
      <c r="O20" s="18">
        <f>J20*I20</f>
        <v>8348200</v>
      </c>
    </row>
    <row r="21" spans="5:24" x14ac:dyDescent="0.25">
      <c r="G21" t="s">
        <v>15</v>
      </c>
      <c r="H21">
        <v>57.88</v>
      </c>
      <c r="I21" s="18">
        <f t="shared" ref="I21:I22" si="21">ROUND(H21*10.764,0)</f>
        <v>623</v>
      </c>
      <c r="J21" s="18">
        <v>33500</v>
      </c>
      <c r="K21" s="18"/>
      <c r="L21" s="18"/>
      <c r="M21" s="18"/>
      <c r="N21" s="18"/>
      <c r="O21" s="18">
        <f t="shared" ref="O21:O22" si="22">J21*I21</f>
        <v>20870500</v>
      </c>
    </row>
    <row r="22" spans="5:24" x14ac:dyDescent="0.25">
      <c r="G22" s="16" t="s">
        <v>16</v>
      </c>
      <c r="H22">
        <v>57.88</v>
      </c>
      <c r="I22" s="18">
        <f t="shared" si="21"/>
        <v>623</v>
      </c>
      <c r="J22" s="18">
        <v>33500</v>
      </c>
      <c r="K22" s="18"/>
      <c r="L22" s="18"/>
      <c r="M22" s="18"/>
      <c r="N22" s="18"/>
      <c r="O22" s="18">
        <f t="shared" si="22"/>
        <v>20870500</v>
      </c>
    </row>
    <row r="23" spans="5:24" x14ac:dyDescent="0.25">
      <c r="G23" t="s">
        <v>21</v>
      </c>
      <c r="H23" s="16"/>
      <c r="I23" s="18">
        <f>I22+I21</f>
        <v>1246</v>
      </c>
      <c r="J23" s="18">
        <v>3000</v>
      </c>
      <c r="K23" s="18"/>
      <c r="L23" s="18"/>
      <c r="M23" s="18"/>
      <c r="N23" s="18"/>
      <c r="O23" s="18">
        <f>J23*I23</f>
        <v>3738000</v>
      </c>
      <c r="P23" s="11"/>
      <c r="Q23" s="11"/>
      <c r="R23" s="13"/>
      <c r="T23" s="11"/>
      <c r="U23" s="11"/>
      <c r="V23" s="11"/>
      <c r="W23" s="11"/>
      <c r="X23" s="11"/>
    </row>
    <row r="24" spans="5:24" x14ac:dyDescent="0.25">
      <c r="G24" t="s">
        <v>24</v>
      </c>
      <c r="H24" s="16"/>
      <c r="I24" s="18">
        <f>ROUND(I21*40%,0)</f>
        <v>249</v>
      </c>
      <c r="J24" s="18">
        <v>0</v>
      </c>
      <c r="K24" s="18"/>
      <c r="L24" s="18"/>
      <c r="M24" s="18"/>
      <c r="N24" s="18"/>
      <c r="O24" s="18">
        <f>J24*I24</f>
        <v>0</v>
      </c>
      <c r="P24" s="11"/>
      <c r="Q24" s="14"/>
      <c r="R24" s="14"/>
      <c r="T24" s="14"/>
      <c r="U24" s="14"/>
      <c r="V24" s="11"/>
      <c r="W24" s="11"/>
      <c r="X24" s="11"/>
    </row>
    <row r="25" spans="5:24" x14ac:dyDescent="0.25">
      <c r="G25" t="s">
        <v>23</v>
      </c>
      <c r="H25" s="16"/>
      <c r="I25" s="18">
        <f>I18-I20</f>
        <v>707</v>
      </c>
      <c r="J25" s="18">
        <v>3000</v>
      </c>
      <c r="K25" s="18"/>
      <c r="L25" s="18"/>
      <c r="M25" s="18"/>
      <c r="N25" s="18"/>
      <c r="O25" s="18">
        <f>J25*I25</f>
        <v>2121000</v>
      </c>
      <c r="P25" s="11"/>
      <c r="Q25" s="11"/>
      <c r="R25" s="11"/>
      <c r="T25" s="11"/>
      <c r="U25" s="11"/>
      <c r="V25" s="11"/>
      <c r="W25" s="11"/>
      <c r="X25" s="11"/>
    </row>
    <row r="26" spans="5:24" x14ac:dyDescent="0.25">
      <c r="I26" s="18"/>
      <c r="J26" s="18"/>
      <c r="K26" s="18"/>
      <c r="L26" s="18"/>
      <c r="M26" s="18"/>
      <c r="N26" s="18"/>
      <c r="O26" s="19">
        <f>SUM(O20:O25)</f>
        <v>55948200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2"/>
      <c r="T27" s="12"/>
      <c r="U27" s="12"/>
      <c r="V27" s="11"/>
      <c r="W27" s="11"/>
      <c r="X27" s="11"/>
    </row>
    <row r="28" spans="5:24" x14ac:dyDescent="0.25">
      <c r="E28" s="16"/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S31" s="6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0" x14ac:dyDescent="0.25">
      <c r="Q33" s="11"/>
      <c r="R33" s="11"/>
    </row>
    <row r="34" spans="16:20" x14ac:dyDescent="0.25">
      <c r="Q34" s="11"/>
      <c r="R34" s="11"/>
      <c r="T34" s="6"/>
    </row>
    <row r="35" spans="16:20" x14ac:dyDescent="0.25">
      <c r="P35" s="11"/>
      <c r="Q35" s="11"/>
      <c r="R35" s="11"/>
      <c r="S3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" zoomScale="85" zoomScaleNormal="85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2024-03-20T11:25:12Z</dcterms:modified>
</cp:coreProperties>
</file>