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Aaditya Brajkrishna Bhargava - Indore\"/>
    </mc:Choice>
  </mc:AlternateContent>
  <xr:revisionPtr revIDLastSave="0" documentId="13_ncr:1_{59C8B034-E7D9-405E-AC1D-0D47068A84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" sheetId="2" r:id="rId1"/>
    <sheet name="Sheet2" sheetId="4" r:id="rId2"/>
    <sheet name="Sheet1" sheetId="3" r:id="rId3"/>
    <sheet name="Sheet3" sheetId="5" r:id="rId4"/>
  </sheets>
  <calcPr calcId="191029"/>
</workbook>
</file>

<file path=xl/calcChain.xml><?xml version="1.0" encoding="utf-8"?>
<calcChain xmlns="http://schemas.openxmlformats.org/spreadsheetml/2006/main">
  <c r="O49" i="2" l="1"/>
  <c r="N49" i="2"/>
  <c r="M43" i="2"/>
  <c r="M42" i="2"/>
  <c r="M41" i="2"/>
  <c r="M39" i="2"/>
  <c r="L39" i="2"/>
  <c r="N30" i="2"/>
  <c r="L17" i="2" l="1"/>
  <c r="L18" i="2" s="1"/>
  <c r="L19" i="2" s="1"/>
  <c r="H16" i="2" l="1"/>
  <c r="I3" i="2" l="1"/>
  <c r="K2" i="2" s="1"/>
  <c r="O8" i="2"/>
  <c r="H8" i="2"/>
  <c r="J8" i="2" s="1"/>
  <c r="K8" i="2" s="1"/>
  <c r="L8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N8" i="2" l="1"/>
  <c r="G14" i="2"/>
  <c r="O11" i="2"/>
  <c r="N11" i="2"/>
  <c r="I9" i="2"/>
  <c r="M8" i="2"/>
  <c r="I10" i="2"/>
  <c r="I8" i="2"/>
  <c r="M9" i="2"/>
  <c r="M10" i="2"/>
  <c r="F19" i="2" l="1"/>
  <c r="G15" i="2"/>
  <c r="M11" i="2"/>
  <c r="C21" i="2"/>
  <c r="C27" i="2" s="1"/>
  <c r="C16" i="2"/>
  <c r="C26" i="2" s="1"/>
  <c r="C4" i="2"/>
  <c r="C24" i="2" s="1"/>
  <c r="J2" i="2"/>
  <c r="L2" i="2" s="1"/>
  <c r="C31" i="2" l="1"/>
  <c r="C32" i="2" s="1"/>
  <c r="C25" i="2" l="1"/>
  <c r="C28" i="2" s="1"/>
  <c r="L3" i="2"/>
  <c r="L4" i="2" s="1"/>
  <c r="P4" i="2" l="1"/>
  <c r="R4" i="2" s="1"/>
  <c r="P3" i="2"/>
  <c r="C30" i="2"/>
  <c r="P2" i="2"/>
  <c r="R2" i="2" s="1"/>
  <c r="C29" i="2"/>
  <c r="R3" i="2" l="1"/>
</calcChain>
</file>

<file path=xl/sharedStrings.xml><?xml version="1.0" encoding="utf-8"?>
<sst xmlns="http://schemas.openxmlformats.org/spreadsheetml/2006/main" count="63" uniqueCount="51">
  <si>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</si>
  <si>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</si>
  <si>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</si>
  <si>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</si>
  <si>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</si>
  <si>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</si>
  <si>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</si>
  <si>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</si>
  <si>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</si>
  <si>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</si>
  <si>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</si>
  <si>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</si>
  <si>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</si>
  <si>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</si>
  <si>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</si>
  <si>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</si>
  <si>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</si>
  <si>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</si>
  <si>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</si>
  <si>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</si>
  <si>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</si>
  <si>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</si>
  <si>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</si>
  <si>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</si>
  <si>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</si>
  <si>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</si>
  <si>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</si>
  <si>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</si>
  <si>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</si>
  <si>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</si>
  <si>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</si>
  <si>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</si>
  <si>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</si>
  <si>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</si>
  <si>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</si>
  <si>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</si>
  <si>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</si>
  <si>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</si>
  <si>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</si>
  <si>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</si>
  <si>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</si>
  <si>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Net Insurable Value</t>
  </si>
  <si>
    <t>Full Value</t>
  </si>
  <si>
    <t>(Sq. M. / Sq. Ft.)</t>
  </si>
  <si>
    <t>Sq. M. / Sq. Ft.</t>
  </si>
  <si>
    <t>Calculation Sheet As per Sanction Map</t>
  </si>
  <si>
    <t>Floors</t>
  </si>
  <si>
    <t>Construction Cost</t>
  </si>
  <si>
    <t>Year of Construction</t>
  </si>
  <si>
    <t xml:space="preserve">Age </t>
  </si>
  <si>
    <t>north to south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</si>
</sst>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rgb="FF00B05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15" fillId="0" borderId="0" xfId="0" applyFont="1" applyAlignment="1">
      <alignment vertical="top"/>
    </xf>
    <xf numFmtId="4" fontId="9" fillId="0" borderId="1" xfId="0" applyNumberFormat="1" applyFont="1" applyBorder="1"/>
    <xf numFmtId="2" fontId="9" fillId="0" borderId="1" xfId="0" applyNumberFormat="1" applyFont="1" applyBorder="1"/>
    <xf numFmtId="0" fontId="9" fillId="0" borderId="1" xfId="0" applyFont="1" applyBorder="1" applyAlignment="1">
      <alignment horizontal="center" vertical="top"/>
    </xf>
    <xf numFmtId="3" fontId="3" fillId="0" borderId="0" xfId="0" applyNumberFormat="1" applyFont="1" applyAlignment="1">
      <alignment horizontal="right" vertical="top"/>
    </xf>
    <xf numFmtId="3" fontId="3" fillId="0" borderId="0" xfId="0" applyNumberFormat="1" applyFont="1" applyAlignment="1">
      <alignment vertical="top"/>
    </xf>
    <xf numFmtId="3" fontId="1" fillId="0" borderId="0" xfId="0" applyNumberFormat="1" applyFont="1" applyAlignment="1">
      <alignment vertical="top"/>
    </xf>
    <xf numFmtId="3" fontId="15" fillId="0" borderId="0" xfId="0" applyNumberFormat="1" applyFont="1" applyAlignment="1">
      <alignment vertical="top"/>
    </xf>
    <xf numFmtId="9" fontId="1" fillId="0" borderId="0" xfId="0" applyNumberFormat="1" applyFont="1"/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center" vertical="top" wrapText="1" shrinkToFit="1"/>
    </xf>
    <xf numFmtId="0" fontId="15" fillId="0" borderId="2" xfId="0" applyFont="1" applyBorder="1" applyAlignment="1">
      <alignment horizontal="center" vertical="top" wrapText="1" shrinkToFit="1"/>
    </xf>
    <xf numFmtId="0" fontId="15" fillId="0" borderId="4" xfId="0" applyFont="1" applyBorder="1" applyAlignment="1">
      <alignment horizontal="center" vertical="top" wrapText="1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142875</xdr:rowOff>
    </xdr:from>
    <xdr:to>
      <xdr:col>24</xdr:col>
      <xdr:colOff>217449</xdr:colOff>
      <xdr:row>42</xdr:row>
      <xdr:rowOff>27661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714375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0</xdr:row>
      <xdr:rowOff>0</xdr:rowOff>
    </xdr:from>
    <xdr:to>
      <xdr:col>24</xdr:col>
      <xdr:colOff>188874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" y="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68"/>
  <sheetViews>
    <sheetView tabSelected="1"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N49" sqref="N49"/>
    </sheetView>
  </sheetViews>
  <sheetFormatPr defaultRowHeight="16.5" x14ac:dyDescent="0.3"/>
  <cols>
    <col min="1" max="1" width="9.140625" style="39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13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19" x14ac:dyDescent="0.3">
      <c r="B2" s="23" t="s">
        <v>11</v>
      </c>
      <c r="C2" s="61">
        <v>1099</v>
      </c>
      <c r="D2" s="7" t="s">
        <v>44</v>
      </c>
      <c r="E2" s="4"/>
      <c r="F2" s="4"/>
      <c r="G2" s="25"/>
      <c r="H2" s="1" t="s">
        <v>39</v>
      </c>
      <c r="I2" s="61">
        <v>32884</v>
      </c>
      <c r="J2" s="61">
        <f>C2</f>
        <v>1099</v>
      </c>
      <c r="K2" s="61">
        <f>I3</f>
        <v>3055</v>
      </c>
      <c r="L2" s="51">
        <f>J2*K2</f>
        <v>3357445</v>
      </c>
      <c r="O2" s="58" t="s">
        <v>35</v>
      </c>
      <c r="P2" s="59">
        <f>C28</f>
        <v>7113827</v>
      </c>
      <c r="R2" s="20">
        <f>P2*0.025/12</f>
        <v>14820.472916666668</v>
      </c>
      <c r="S2" s="18" t="s">
        <v>34</v>
      </c>
    </row>
    <row r="3" spans="1:19" x14ac:dyDescent="0.3">
      <c r="B3" s="24" t="s">
        <v>6</v>
      </c>
      <c r="C3" s="50">
        <v>5400</v>
      </c>
      <c r="D3" s="15"/>
      <c r="E3" s="26"/>
      <c r="F3" s="26"/>
      <c r="G3" s="15"/>
      <c r="H3" s="1" t="s">
        <v>40</v>
      </c>
      <c r="I3" s="61">
        <f>MROUND(I2/10.764,1)</f>
        <v>3055</v>
      </c>
      <c r="J3" s="61"/>
      <c r="K3" s="51"/>
      <c r="L3" s="51">
        <f>N11</f>
        <v>1179227</v>
      </c>
      <c r="O3" s="58" t="s">
        <v>35</v>
      </c>
      <c r="P3" s="59">
        <f>C28</f>
        <v>7113827</v>
      </c>
      <c r="Q3" s="7"/>
      <c r="R3" s="20">
        <f>P3*0.04/12</f>
        <v>23712.756666666668</v>
      </c>
      <c r="S3" s="60" t="s">
        <v>36</v>
      </c>
    </row>
    <row r="4" spans="1:19" x14ac:dyDescent="0.3">
      <c r="B4" s="31" t="s">
        <v>18</v>
      </c>
      <c r="C4" s="51">
        <f>ROUND((C2*C3),0)</f>
        <v>5934600</v>
      </c>
      <c r="F4" s="22"/>
      <c r="G4" s="22"/>
      <c r="I4" s="51"/>
      <c r="J4" s="61"/>
      <c r="K4" s="51"/>
      <c r="L4" s="51">
        <f>SUM(L2:L3)</f>
        <v>4536672</v>
      </c>
      <c r="O4" s="58" t="s">
        <v>35</v>
      </c>
      <c r="P4" s="59">
        <f>C28</f>
        <v>7113827</v>
      </c>
      <c r="Q4" s="7"/>
      <c r="R4" s="20">
        <f>P4*0.033/12</f>
        <v>19563.024249999999</v>
      </c>
      <c r="S4" s="18" t="s">
        <v>37</v>
      </c>
    </row>
    <row r="5" spans="1:19" x14ac:dyDescent="0.3">
      <c r="B5" s="13" t="s">
        <v>14</v>
      </c>
    </row>
    <row r="6" spans="1:19" s="3" customFormat="1" ht="60" x14ac:dyDescent="0.2">
      <c r="A6" s="40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41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42" t="s">
        <v>26</v>
      </c>
      <c r="N6" s="5" t="s">
        <v>17</v>
      </c>
      <c r="O6" s="5" t="s">
        <v>42</v>
      </c>
    </row>
    <row r="7" spans="1:19" s="3" customFormat="1" ht="15" x14ac:dyDescent="0.2">
      <c r="A7" s="40"/>
      <c r="B7" s="4"/>
      <c r="C7" s="5" t="s">
        <v>43</v>
      </c>
      <c r="D7" s="4"/>
      <c r="E7" s="4"/>
      <c r="F7" s="4"/>
      <c r="G7" s="41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9" s="11" customFormat="1" x14ac:dyDescent="0.25">
      <c r="A8" s="47">
        <v>1</v>
      </c>
      <c r="B8" s="44"/>
      <c r="C8" s="43">
        <v>1099</v>
      </c>
      <c r="D8" s="48">
        <v>2005</v>
      </c>
      <c r="E8" s="48">
        <v>2024</v>
      </c>
      <c r="F8" s="48">
        <v>60</v>
      </c>
      <c r="G8" s="52">
        <v>1500</v>
      </c>
      <c r="H8" s="53">
        <f t="shared" ref="H8" si="0">E8-D8</f>
        <v>19</v>
      </c>
      <c r="I8" s="53">
        <f t="shared" ref="I8" si="1">F8-H8</f>
        <v>41</v>
      </c>
      <c r="J8" s="15">
        <f t="shared" ref="J8" si="2">IF(H8&gt;=5,90*H8/F8,0)</f>
        <v>28.5</v>
      </c>
      <c r="K8" s="53">
        <f t="shared" ref="K8" si="3">G8/100*J8</f>
        <v>427.5</v>
      </c>
      <c r="L8" s="53">
        <f t="shared" ref="L8" si="4">ROUND((G8-K8),0)</f>
        <v>1073</v>
      </c>
      <c r="M8" s="53">
        <f t="shared" ref="M8" si="5">O8-N8</f>
        <v>469273</v>
      </c>
      <c r="N8" s="53">
        <f t="shared" ref="N8" si="6">ROUND((L8*C8),0)</f>
        <v>1179227</v>
      </c>
      <c r="O8" s="53">
        <f t="shared" ref="O8" si="7">ROUND((C8*G8),0)</f>
        <v>1648500</v>
      </c>
    </row>
    <row r="9" spans="1:19" s="11" customFormat="1" x14ac:dyDescent="0.25">
      <c r="A9" s="49">
        <v>2</v>
      </c>
      <c r="B9" s="44"/>
      <c r="C9" s="43">
        <v>0</v>
      </c>
      <c r="D9" s="48">
        <v>0</v>
      </c>
      <c r="E9" s="48">
        <v>0</v>
      </c>
      <c r="F9" s="48">
        <v>60</v>
      </c>
      <c r="G9" s="52">
        <v>0</v>
      </c>
      <c r="H9" s="53">
        <f t="shared" ref="H9:H10" si="8">E9-D9</f>
        <v>0</v>
      </c>
      <c r="I9" s="53">
        <f t="shared" ref="I9:I10" si="9">F9-H9</f>
        <v>60</v>
      </c>
      <c r="J9" s="53">
        <f t="shared" ref="J9:J10" si="10">IF(H9&gt;=5,90*H9/F9,0)</f>
        <v>0</v>
      </c>
      <c r="K9" s="53">
        <f t="shared" ref="K9:K10" si="11">G9/100*J9</f>
        <v>0</v>
      </c>
      <c r="L9" s="53">
        <f t="shared" ref="L9:L10" si="12">ROUND((G9-K9),0)</f>
        <v>0</v>
      </c>
      <c r="M9" s="53">
        <f t="shared" ref="M9:M10" si="13">O9-N9</f>
        <v>0</v>
      </c>
      <c r="N9" s="53">
        <f t="shared" ref="N9:N10" si="14">ROUND((L9*C9),0)</f>
        <v>0</v>
      </c>
      <c r="O9" s="53">
        <f t="shared" ref="O9:O10" si="15">ROUND((C9*G9),0)</f>
        <v>0</v>
      </c>
    </row>
    <row r="10" spans="1:19" s="11" customFormat="1" ht="17.25" customHeight="1" x14ac:dyDescent="0.25">
      <c r="A10" s="47">
        <v>3</v>
      </c>
      <c r="B10" s="44"/>
      <c r="C10" s="43">
        <v>0</v>
      </c>
      <c r="D10" s="48">
        <v>0</v>
      </c>
      <c r="E10" s="48">
        <v>0</v>
      </c>
      <c r="F10" s="48">
        <v>60</v>
      </c>
      <c r="G10" s="52">
        <v>0</v>
      </c>
      <c r="H10" s="53">
        <f t="shared" si="8"/>
        <v>0</v>
      </c>
      <c r="I10" s="53">
        <f t="shared" si="9"/>
        <v>60</v>
      </c>
      <c r="J10" s="53">
        <f t="shared" si="10"/>
        <v>0</v>
      </c>
      <c r="K10" s="53">
        <f t="shared" si="11"/>
        <v>0</v>
      </c>
      <c r="L10" s="53">
        <f t="shared" si="12"/>
        <v>0</v>
      </c>
      <c r="M10" s="53">
        <f t="shared" si="13"/>
        <v>0</v>
      </c>
      <c r="N10" s="53">
        <f t="shared" si="14"/>
        <v>0</v>
      </c>
      <c r="O10" s="53">
        <f t="shared" si="15"/>
        <v>0</v>
      </c>
    </row>
    <row r="11" spans="1:19" x14ac:dyDescent="0.3">
      <c r="A11" s="24"/>
      <c r="B11" s="45"/>
      <c r="C11" s="46"/>
      <c r="D11" s="46"/>
      <c r="E11" s="46"/>
      <c r="F11" s="6"/>
      <c r="G11" s="53"/>
      <c r="H11" s="53"/>
      <c r="I11" s="53"/>
      <c r="J11" s="55"/>
      <c r="K11" s="53"/>
      <c r="L11" s="55"/>
      <c r="M11" s="53">
        <f>SUM(M8:M10)</f>
        <v>469273</v>
      </c>
      <c r="N11" s="53">
        <f>SUM(N8:N10)</f>
        <v>1179227</v>
      </c>
      <c r="O11" s="53">
        <f>SUM(O8:O10)</f>
        <v>1648500</v>
      </c>
    </row>
    <row r="12" spans="1:19" x14ac:dyDescent="0.3">
      <c r="B12" s="10"/>
      <c r="C12" s="11"/>
      <c r="D12" s="11"/>
      <c r="E12" s="11"/>
      <c r="F12" s="12"/>
      <c r="G12" s="12"/>
      <c r="H12" s="12"/>
      <c r="I12" s="12"/>
      <c r="J12" s="11"/>
      <c r="K12" s="16"/>
      <c r="L12" s="17"/>
      <c r="M12" s="12"/>
      <c r="N12" s="27"/>
      <c r="O12" s="27"/>
    </row>
    <row r="13" spans="1:19" x14ac:dyDescent="0.3">
      <c r="B13" s="71" t="s">
        <v>20</v>
      </c>
      <c r="C13" s="71"/>
      <c r="D13" s="11"/>
      <c r="E13" s="11"/>
      <c r="F13" s="12"/>
      <c r="G13" s="12">
        <v>6500</v>
      </c>
      <c r="H13" s="66">
        <v>5400</v>
      </c>
      <c r="I13" s="16"/>
      <c r="J13" s="17"/>
      <c r="K13" s="12"/>
      <c r="L13" s="27"/>
      <c r="M13" s="27"/>
      <c r="N13" s="1"/>
      <c r="O13" s="1"/>
    </row>
    <row r="14" spans="1:19" x14ac:dyDescent="0.3">
      <c r="B14" s="23" t="s">
        <v>19</v>
      </c>
      <c r="C14" s="56">
        <v>0</v>
      </c>
      <c r="D14" s="11"/>
      <c r="E14" s="11"/>
      <c r="F14" s="62"/>
      <c r="G14" s="67">
        <f>L8</f>
        <v>1073</v>
      </c>
      <c r="H14" s="16">
        <v>1500</v>
      </c>
      <c r="I14" s="16"/>
      <c r="J14" s="17"/>
      <c r="K14" s="12"/>
      <c r="L14" s="27"/>
      <c r="M14" s="27"/>
      <c r="N14" s="1"/>
      <c r="O14" s="1"/>
    </row>
    <row r="15" spans="1:19" x14ac:dyDescent="0.3">
      <c r="B15" s="24" t="s">
        <v>6</v>
      </c>
      <c r="C15" s="50">
        <v>0</v>
      </c>
      <c r="D15" s="11"/>
      <c r="E15" s="11"/>
      <c r="F15" s="62"/>
      <c r="G15" s="67">
        <f>G13-G14</f>
        <v>5427</v>
      </c>
      <c r="H15" s="11"/>
      <c r="I15" s="16"/>
      <c r="J15" s="17"/>
      <c r="K15" s="12"/>
      <c r="L15" s="27"/>
      <c r="M15" s="27"/>
      <c r="N15" s="1"/>
      <c r="O15" s="1"/>
    </row>
    <row r="16" spans="1:19" x14ac:dyDescent="0.3">
      <c r="B16" s="24" t="s">
        <v>7</v>
      </c>
      <c r="C16" s="54">
        <f>ROUND((C14*C15),0)</f>
        <v>0</v>
      </c>
      <c r="D16" s="11"/>
      <c r="E16" s="11"/>
      <c r="F16" s="62"/>
      <c r="G16" s="67"/>
      <c r="H16" s="68">
        <f>SUM(H13:H15)</f>
        <v>6900</v>
      </c>
      <c r="I16" s="16"/>
      <c r="J16" s="17"/>
      <c r="K16" s="12"/>
      <c r="L16" s="27">
        <v>3205</v>
      </c>
      <c r="M16" s="27"/>
      <c r="N16" s="1"/>
      <c r="O16" s="1"/>
    </row>
    <row r="17" spans="1:21" x14ac:dyDescent="0.3">
      <c r="B17" s="10"/>
      <c r="C17" s="11"/>
      <c r="D17" s="11"/>
      <c r="E17" s="11"/>
      <c r="F17" s="62"/>
      <c r="G17" s="12"/>
      <c r="H17" s="11"/>
      <c r="I17" s="16"/>
      <c r="J17" s="17"/>
      <c r="K17" s="12"/>
      <c r="L17" s="27">
        <f>1500*10%</f>
        <v>150</v>
      </c>
      <c r="M17" s="27"/>
      <c r="N17" s="1"/>
      <c r="O17" s="1"/>
    </row>
    <row r="18" spans="1:21" ht="22.5" customHeight="1" x14ac:dyDescent="0.3">
      <c r="B18" s="72" t="s">
        <v>15</v>
      </c>
      <c r="C18" s="73"/>
      <c r="D18" s="11"/>
      <c r="E18" s="11"/>
      <c r="F18" s="62">
        <v>5400</v>
      </c>
      <c r="G18" s="12"/>
      <c r="H18" s="11"/>
      <c r="I18" s="12"/>
      <c r="J18" s="11"/>
      <c r="K18" s="12"/>
      <c r="L18" s="16">
        <f>L16-L17</f>
        <v>3055</v>
      </c>
      <c r="M18" s="12"/>
      <c r="N18" s="1"/>
      <c r="O18" s="1"/>
    </row>
    <row r="19" spans="1:21" x14ac:dyDescent="0.3">
      <c r="B19" s="23" t="s">
        <v>11</v>
      </c>
      <c r="C19" s="56">
        <v>0</v>
      </c>
      <c r="E19" s="28"/>
      <c r="F19" s="69">
        <f>F18+G14</f>
        <v>6473</v>
      </c>
      <c r="G19" s="14"/>
      <c r="H19" s="1"/>
      <c r="J19" s="21"/>
      <c r="L19" s="7">
        <f>L18*10.764</f>
        <v>32884.019999999997</v>
      </c>
      <c r="N19" s="1"/>
      <c r="O19" s="1"/>
    </row>
    <row r="20" spans="1:21" x14ac:dyDescent="0.3">
      <c r="B20" s="24" t="s">
        <v>6</v>
      </c>
      <c r="C20" s="50">
        <v>0</v>
      </c>
      <c r="D20" s="29"/>
      <c r="E20" s="22"/>
      <c r="F20" s="74" t="s">
        <v>45</v>
      </c>
      <c r="G20" s="75"/>
      <c r="H20" s="75"/>
      <c r="I20" s="75"/>
      <c r="J20" s="75"/>
      <c r="K20" s="76"/>
      <c r="L20" s="7"/>
      <c r="N20" s="1"/>
      <c r="O20" s="1"/>
    </row>
    <row r="21" spans="1:21" x14ac:dyDescent="0.3">
      <c r="B21" s="24" t="s">
        <v>7</v>
      </c>
      <c r="C21" s="54">
        <f>ROUND((C19*C20),0)</f>
        <v>0</v>
      </c>
      <c r="D21" s="9"/>
      <c r="E21" s="9"/>
      <c r="F21" s="26" t="s">
        <v>46</v>
      </c>
      <c r="G21" s="65"/>
      <c r="H21" s="26"/>
      <c r="I21" s="26"/>
      <c r="J21" s="26"/>
      <c r="K21" s="26"/>
      <c r="L21" s="7"/>
      <c r="N21" s="1"/>
      <c r="O21" s="1"/>
    </row>
    <row r="22" spans="1:21" x14ac:dyDescent="0.3">
      <c r="B22" s="39"/>
      <c r="C22" s="19"/>
      <c r="D22" s="9"/>
      <c r="E22" s="9"/>
      <c r="F22" s="26"/>
      <c r="G22" s="65"/>
      <c r="H22" s="26"/>
      <c r="I22" s="26"/>
      <c r="J22" s="26"/>
      <c r="K22" s="26"/>
      <c r="L22" s="7"/>
      <c r="N22" s="1"/>
      <c r="O22" s="1"/>
    </row>
    <row r="23" spans="1:21" x14ac:dyDescent="0.3">
      <c r="C23" s="9" t="s">
        <v>22</v>
      </c>
      <c r="D23" s="9"/>
      <c r="E23" s="9"/>
      <c r="F23" s="26"/>
      <c r="G23" s="65"/>
      <c r="H23" s="26"/>
      <c r="I23" s="26"/>
      <c r="J23" s="26"/>
      <c r="K23" s="26"/>
      <c r="L23" s="7"/>
      <c r="N23" s="1"/>
      <c r="O23" s="1"/>
    </row>
    <row r="24" spans="1:21" x14ac:dyDescent="0.3">
      <c r="B24" s="2" t="s">
        <v>13</v>
      </c>
      <c r="C24" s="51">
        <f>C4</f>
        <v>5934600</v>
      </c>
      <c r="D24" s="19"/>
      <c r="E24" s="19"/>
      <c r="F24" s="26"/>
      <c r="G24" s="63"/>
      <c r="H24" s="26"/>
      <c r="I24" s="26"/>
      <c r="J24" s="63"/>
      <c r="K24" s="26"/>
      <c r="L24" s="7"/>
      <c r="N24" s="1"/>
      <c r="O24" s="1"/>
    </row>
    <row r="25" spans="1:21" x14ac:dyDescent="0.3">
      <c r="B25" s="2" t="s">
        <v>14</v>
      </c>
      <c r="C25" s="51">
        <f>N11</f>
        <v>1179227</v>
      </c>
      <c r="D25" s="19"/>
      <c r="E25" s="19"/>
      <c r="F25" s="63"/>
      <c r="G25" s="63"/>
      <c r="H25" s="26"/>
      <c r="I25" s="26"/>
      <c r="J25" s="63"/>
      <c r="K25" s="26"/>
      <c r="L25" s="7"/>
      <c r="N25" s="1"/>
      <c r="O25" s="1"/>
    </row>
    <row r="26" spans="1:21" x14ac:dyDescent="0.3">
      <c r="B26" s="2" t="s">
        <v>21</v>
      </c>
      <c r="C26" s="51">
        <f>C16</f>
        <v>0</v>
      </c>
      <c r="D26" s="19"/>
      <c r="E26" s="19"/>
      <c r="F26" s="63"/>
      <c r="G26" s="63"/>
      <c r="H26" s="63"/>
      <c r="I26" s="63"/>
      <c r="J26" s="26"/>
      <c r="K26" s="26"/>
      <c r="L26" s="20"/>
    </row>
    <row r="27" spans="1:21" x14ac:dyDescent="0.3">
      <c r="A27" s="1"/>
      <c r="B27" s="2" t="s">
        <v>12</v>
      </c>
      <c r="C27" s="51">
        <f>C21</f>
        <v>0</v>
      </c>
      <c r="D27" s="19"/>
      <c r="E27" s="19"/>
      <c r="F27" s="63"/>
      <c r="G27" s="63"/>
      <c r="H27" s="63"/>
      <c r="I27" s="63"/>
      <c r="J27" s="26"/>
      <c r="K27" s="26"/>
      <c r="L27" s="20"/>
    </row>
    <row r="28" spans="1:21" x14ac:dyDescent="0.3">
      <c r="A28" s="1"/>
      <c r="B28" s="13" t="s">
        <v>8</v>
      </c>
      <c r="C28" s="57">
        <f>C24+C25+C26+C27</f>
        <v>7113827</v>
      </c>
      <c r="D28" s="61"/>
      <c r="F28" s="63"/>
      <c r="G28" s="26"/>
      <c r="H28" s="26"/>
      <c r="I28" s="26"/>
      <c r="J28" s="26"/>
      <c r="K28" s="26"/>
    </row>
    <row r="29" spans="1:21" x14ac:dyDescent="0.3">
      <c r="A29" s="1"/>
      <c r="B29" s="13" t="s">
        <v>9</v>
      </c>
      <c r="C29" s="57">
        <f>MROUND(C28*90%,1)</f>
        <v>6402444</v>
      </c>
      <c r="D29" s="20"/>
      <c r="F29" s="63"/>
      <c r="G29" s="26"/>
      <c r="H29" s="64"/>
      <c r="I29" s="64"/>
      <c r="J29" s="26"/>
      <c r="K29" s="26"/>
    </row>
    <row r="30" spans="1:21" x14ac:dyDescent="0.3">
      <c r="A30" s="1"/>
      <c r="B30" s="13" t="s">
        <v>10</v>
      </c>
      <c r="C30" s="57">
        <f>MROUND(C28*80%,1)</f>
        <v>5691062</v>
      </c>
      <c r="D30" s="20"/>
      <c r="F30" s="18"/>
      <c r="H30" s="32"/>
      <c r="I30" s="32"/>
      <c r="M30" s="1">
        <v>34500</v>
      </c>
      <c r="N30" s="1">
        <f>M30/10.764</f>
        <v>3205.1282051282055</v>
      </c>
      <c r="O30" t="s">
        <v>47</v>
      </c>
      <c r="P30"/>
      <c r="Q30" s="1">
        <v>1500</v>
      </c>
      <c r="S30" t="s">
        <v>48</v>
      </c>
      <c r="T30"/>
      <c r="U30" s="1">
        <v>2005</v>
      </c>
    </row>
    <row r="31" spans="1:21" x14ac:dyDescent="0.3">
      <c r="A31" s="1"/>
      <c r="B31" s="2" t="s">
        <v>24</v>
      </c>
      <c r="C31" s="51">
        <f>O11</f>
        <v>1648500</v>
      </c>
      <c r="D31" s="30"/>
      <c r="M31" s="1"/>
      <c r="N31" s="1"/>
      <c r="O31" s="1"/>
      <c r="S31" s="1" t="s">
        <v>49</v>
      </c>
      <c r="U31" s="1">
        <v>19</v>
      </c>
    </row>
    <row r="32" spans="1:21" x14ac:dyDescent="0.3">
      <c r="A32" s="1"/>
      <c r="B32" s="13" t="s">
        <v>41</v>
      </c>
      <c r="C32" s="58">
        <f>MROUND(C31*0.85,1)</f>
        <v>1401225</v>
      </c>
      <c r="M32" s="70">
        <v>1</v>
      </c>
      <c r="N32" s="1">
        <v>34500</v>
      </c>
      <c r="O32" s="1">
        <v>3205</v>
      </c>
      <c r="P32" s="1">
        <v>1500</v>
      </c>
    </row>
    <row r="33" spans="1:16" x14ac:dyDescent="0.3">
      <c r="A33" s="1"/>
      <c r="M33" s="1"/>
      <c r="N33" s="1">
        <v>1615</v>
      </c>
      <c r="O33" s="1">
        <v>150</v>
      </c>
      <c r="P33" s="1">
        <v>150</v>
      </c>
    </row>
    <row r="34" spans="1:16" x14ac:dyDescent="0.3">
      <c r="A34" s="1"/>
      <c r="L34" s="34"/>
      <c r="M34" s="1"/>
      <c r="N34" s="1">
        <v>32885</v>
      </c>
      <c r="O34" s="1">
        <v>3055</v>
      </c>
      <c r="P34" s="1">
        <v>1350</v>
      </c>
    </row>
    <row r="35" spans="1:16" x14ac:dyDescent="0.3">
      <c r="A35" s="1"/>
      <c r="L35" s="34"/>
      <c r="O35" s="33"/>
    </row>
    <row r="36" spans="1:16" x14ac:dyDescent="0.3">
      <c r="A36" s="1"/>
      <c r="H36" s="32"/>
      <c r="I36" s="32"/>
      <c r="L36" s="34"/>
      <c r="O36" s="33"/>
    </row>
    <row r="37" spans="1:16" x14ac:dyDescent="0.3">
      <c r="A37" s="1"/>
      <c r="J37" s="1" t="s">
        <v>50</v>
      </c>
      <c r="K37" s="7">
        <v>32.75</v>
      </c>
      <c r="L37" s="34"/>
      <c r="O37" s="33"/>
    </row>
    <row r="38" spans="1:16" x14ac:dyDescent="0.3">
      <c r="A38" s="1"/>
      <c r="L38" s="34"/>
      <c r="O38" s="33"/>
    </row>
    <row r="39" spans="1:16" x14ac:dyDescent="0.3">
      <c r="A39" s="1"/>
      <c r="K39" s="7">
        <v>9</v>
      </c>
      <c r="L39" s="34">
        <f>8/12</f>
        <v>0.66666666666666663</v>
      </c>
      <c r="M39" s="7">
        <f>K39+L39</f>
        <v>9.6666666666666661</v>
      </c>
      <c r="O39" s="33"/>
    </row>
    <row r="40" spans="1:16" x14ac:dyDescent="0.3">
      <c r="A40" s="1"/>
      <c r="K40" s="7">
        <v>8</v>
      </c>
      <c r="L40" s="34">
        <v>0</v>
      </c>
      <c r="M40" s="7">
        <v>8</v>
      </c>
      <c r="O40" s="33"/>
    </row>
    <row r="41" spans="1:16" x14ac:dyDescent="0.3">
      <c r="A41" s="1"/>
      <c r="M41" s="7">
        <f>M39+M40</f>
        <v>17.666666666666664</v>
      </c>
    </row>
    <row r="42" spans="1:16" x14ac:dyDescent="0.3">
      <c r="A42" s="1"/>
      <c r="M42" s="7">
        <f>M41/2</f>
        <v>8.8333333333333321</v>
      </c>
    </row>
    <row r="43" spans="1:16" x14ac:dyDescent="0.3">
      <c r="A43" s="1"/>
      <c r="B43" s="1"/>
      <c r="M43" s="7">
        <f>K37*M42</f>
        <v>289.29166666666663</v>
      </c>
    </row>
    <row r="44" spans="1:16" x14ac:dyDescent="0.3">
      <c r="A44" s="1"/>
      <c r="B44" s="1"/>
    </row>
    <row r="45" spans="1:16" x14ac:dyDescent="0.3">
      <c r="A45" s="1"/>
      <c r="B45" s="1"/>
    </row>
    <row r="46" spans="1:16" x14ac:dyDescent="0.3">
      <c r="A46" s="1"/>
      <c r="B46" s="1"/>
    </row>
    <row r="47" spans="1:16" x14ac:dyDescent="0.3">
      <c r="A47" s="1"/>
      <c r="B47" s="1"/>
    </row>
    <row r="48" spans="1:16" x14ac:dyDescent="0.3">
      <c r="A48" s="1"/>
      <c r="B48" s="1"/>
    </row>
    <row r="49" spans="1:15" x14ac:dyDescent="0.3">
      <c r="A49" s="1"/>
      <c r="B49" s="1"/>
      <c r="L49" s="1">
        <v>3.2</v>
      </c>
      <c r="M49" s="7">
        <v>3.2</v>
      </c>
      <c r="N49" s="7">
        <f>L49+M49</f>
        <v>6.4</v>
      </c>
      <c r="O49" s="7">
        <f>N49*3.3</f>
        <v>21.12</v>
      </c>
    </row>
    <row r="50" spans="1:15" x14ac:dyDescent="0.3">
      <c r="A50" s="1"/>
      <c r="B50" s="1"/>
    </row>
    <row r="51" spans="1:15" x14ac:dyDescent="0.3">
      <c r="A51" s="1"/>
      <c r="B51" s="1"/>
    </row>
    <row r="52" spans="1:15" x14ac:dyDescent="0.3">
      <c r="A52" s="1"/>
      <c r="B52" s="1"/>
      <c r="F52" s="35"/>
      <c r="G52" s="35"/>
      <c r="H52" s="35"/>
      <c r="I52" s="35"/>
      <c r="J52" s="13"/>
    </row>
    <row r="53" spans="1:15" x14ac:dyDescent="0.3">
      <c r="A53" s="1"/>
      <c r="B53" s="1"/>
      <c r="F53" s="33"/>
      <c r="G53" s="1"/>
      <c r="H53" s="33"/>
      <c r="I53" s="33"/>
    </row>
    <row r="54" spans="1:15" x14ac:dyDescent="0.3">
      <c r="A54" s="1"/>
      <c r="B54" s="1"/>
      <c r="F54" s="33"/>
      <c r="G54" s="33"/>
      <c r="H54" s="36"/>
      <c r="I54" s="36"/>
    </row>
    <row r="55" spans="1:15" x14ac:dyDescent="0.3">
      <c r="A55" s="1"/>
      <c r="B55" s="1"/>
      <c r="F55" s="33"/>
      <c r="G55" s="33"/>
      <c r="H55" s="33"/>
      <c r="I55" s="33"/>
    </row>
    <row r="56" spans="1:15" x14ac:dyDescent="0.3">
      <c r="A56" s="1"/>
      <c r="B56" s="1"/>
      <c r="F56" s="33"/>
      <c r="G56" s="37"/>
      <c r="H56" s="33"/>
      <c r="I56" s="33"/>
    </row>
    <row r="57" spans="1:15" x14ac:dyDescent="0.3">
      <c r="A57" s="1"/>
      <c r="B57" s="1"/>
      <c r="F57" s="33"/>
      <c r="G57" s="33"/>
      <c r="H57" s="33"/>
      <c r="I57" s="33"/>
    </row>
    <row r="58" spans="1:15" x14ac:dyDescent="0.3">
      <c r="A58" s="1"/>
      <c r="B58" s="1"/>
      <c r="F58" s="33"/>
      <c r="G58" s="33"/>
      <c r="H58" s="33"/>
      <c r="I58" s="33"/>
    </row>
    <row r="59" spans="1:15" x14ac:dyDescent="0.3">
      <c r="A59" s="1"/>
      <c r="B59" s="1"/>
      <c r="F59" s="33"/>
      <c r="G59" s="33"/>
      <c r="H59" s="33"/>
      <c r="I59" s="33"/>
    </row>
    <row r="60" spans="1:15" x14ac:dyDescent="0.3">
      <c r="A60" s="1"/>
      <c r="B60" s="1"/>
      <c r="F60" s="33"/>
      <c r="G60" s="33"/>
      <c r="H60" s="33"/>
      <c r="I60" s="33"/>
    </row>
    <row r="61" spans="1:15" x14ac:dyDescent="0.3">
      <c r="A61" s="1"/>
      <c r="B61" s="1"/>
      <c r="F61" s="33"/>
      <c r="G61" s="33"/>
      <c r="H61" s="33"/>
      <c r="I61" s="33"/>
    </row>
    <row r="62" spans="1:15" x14ac:dyDescent="0.3">
      <c r="A62" s="1"/>
      <c r="B62" s="1"/>
      <c r="F62" s="33"/>
      <c r="G62" s="33"/>
      <c r="H62" s="33"/>
      <c r="I62" s="33"/>
    </row>
    <row r="63" spans="1:15" x14ac:dyDescent="0.3">
      <c r="A63" s="1"/>
      <c r="B63" s="1"/>
    </row>
    <row r="64" spans="1:15" x14ac:dyDescent="0.3">
      <c r="A64" s="1"/>
      <c r="B64" s="1"/>
    </row>
    <row r="65" spans="1:6" x14ac:dyDescent="0.3">
      <c r="A65" s="1"/>
      <c r="B65" s="1"/>
    </row>
    <row r="66" spans="1:6" x14ac:dyDescent="0.3">
      <c r="A66" s="1"/>
      <c r="B66" s="1"/>
    </row>
    <row r="67" spans="1:6" x14ac:dyDescent="0.3">
      <c r="A67" s="1"/>
      <c r="B67" s="1"/>
    </row>
    <row r="68" spans="1:6" x14ac:dyDescent="0.3">
      <c r="A68" s="1"/>
      <c r="B68" s="1"/>
      <c r="F68" s="38"/>
    </row>
    <row r="69" spans="1:6" x14ac:dyDescent="0.3">
      <c r="A69" s="1"/>
      <c r="B69" s="1"/>
      <c r="F69" s="38"/>
    </row>
    <row r="70" spans="1:6" x14ac:dyDescent="0.3">
      <c r="A70" s="1"/>
      <c r="B70" s="1"/>
      <c r="F70" s="38"/>
    </row>
    <row r="71" spans="1:6" x14ac:dyDescent="0.3">
      <c r="A71" s="1"/>
      <c r="B71" s="1"/>
      <c r="F71" s="38"/>
    </row>
    <row r="72" spans="1:6" x14ac:dyDescent="0.3">
      <c r="A72" s="1"/>
      <c r="B72" s="1"/>
      <c r="F72" s="38"/>
    </row>
    <row r="73" spans="1:6" x14ac:dyDescent="0.3">
      <c r="A73" s="1"/>
      <c r="B73" s="1"/>
      <c r="F73" s="38"/>
    </row>
    <row r="74" spans="1:6" x14ac:dyDescent="0.3">
      <c r="A74" s="1"/>
      <c r="B74" s="1"/>
      <c r="F74" s="38"/>
    </row>
    <row r="75" spans="1:6" x14ac:dyDescent="0.3">
      <c r="A75" s="1"/>
      <c r="B75" s="1"/>
      <c r="F75" s="38"/>
    </row>
    <row r="76" spans="1:6" x14ac:dyDescent="0.3">
      <c r="A76" s="1"/>
      <c r="B76" s="1"/>
      <c r="F76" s="38"/>
    </row>
    <row r="77" spans="1:6" x14ac:dyDescent="0.3">
      <c r="A77" s="1"/>
      <c r="B77" s="1"/>
      <c r="F77" s="38"/>
    </row>
    <row r="78" spans="1:6" x14ac:dyDescent="0.3">
      <c r="A78" s="1"/>
      <c r="B78" s="1"/>
    </row>
    <row r="79" spans="1:6" x14ac:dyDescent="0.3">
      <c r="A79" s="1"/>
      <c r="B79" s="1"/>
    </row>
    <row r="80" spans="1:6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</sheetData>
  <mergeCells count="3">
    <mergeCell ref="B13:C13"/>
    <mergeCell ref="B18:C18"/>
    <mergeCell ref="F20:K2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C13" sqref="C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7" sqref="H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Valuation</vt:lpstr>
      <vt:lpstr>Sheet2</vt:lpstr>
      <vt:lpstr>Sheet1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2024-03-07T12:00:24Z</dcterms:modified>
</cp:coreProperties>
</file>