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workbookPr filterPrivacy="1" defaultThemeVersion="124226"/>
  <xr:revisionPtr revIDLastSave="0" documentId="13_ncr:1_{BF14434E-8C62-4567-BD81-8BD32F5DDFDB}" xr6:coauthVersionLast="47" xr6:coauthVersionMax="47" xr10:uidLastSave="{00000000-0000-0000-0000-000000000000}"/>
  <bookViews>
    <workbookView xWindow="-120" yWindow="-120" windowWidth="29040" windowHeight="15720" xr2:uid="{00000000-000D-0000-FFFF-FFFF00000000}"/>
  </bookViews>
  <sheets>
    <sheet name="Sheet1" sheetId="1" r:id="rId1"/>
    <sheet name="Yogesh Vankar" sheetId="11" r:id="rId2"/>
    <sheet name="Sheet2" sheetId="5" r:id="rId3"/>
    <sheet name="Sheet3" sheetId="6" r:id="rId4"/>
    <sheet name="Sheet4" sheetId="7" r:id="rId5"/>
    <sheet name="Sheet5" sheetId="8" r:id="rId6"/>
    <sheet name="Sheet6" sheetId="9" r:id="rId7"/>
    <sheet name="Sheet7" sheetId="10" r:id="rId8"/>
    <sheet name="Sheet9" sheetId="12"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9" i="11" l="1"/>
  <c r="D22" i="11"/>
  <c r="D16" i="11"/>
  <c r="B14" i="11"/>
  <c r="C11" i="11"/>
  <c r="C10" i="11"/>
  <c r="B10" i="11"/>
  <c r="B11" i="11" s="1"/>
  <c r="C8" i="11"/>
  <c r="B8" i="11"/>
  <c r="C6" i="11"/>
  <c r="B6" i="11"/>
  <c r="C5" i="11"/>
  <c r="C14" i="11" s="1"/>
  <c r="B5" i="11"/>
  <c r="D23" i="1"/>
  <c r="D22" i="1"/>
  <c r="I10" i="1"/>
  <c r="F18" i="1"/>
  <c r="I3" i="1"/>
  <c r="I7" i="1"/>
  <c r="I8" i="1"/>
  <c r="K8" i="1"/>
  <c r="K9" i="1" s="1"/>
  <c r="G9" i="1"/>
  <c r="I9" i="1" s="1"/>
  <c r="H9" i="1"/>
  <c r="D16" i="1"/>
  <c r="C10" i="1"/>
  <c r="C11" i="1" s="1"/>
  <c r="C8" i="1"/>
  <c r="C6" i="1"/>
  <c r="C5" i="1"/>
  <c r="C14" i="1" s="1"/>
  <c r="F34" i="1"/>
  <c r="B12" i="11" l="1"/>
  <c r="B13" i="11" s="1"/>
  <c r="B15" i="11" s="1"/>
  <c r="B17" i="11" s="1"/>
  <c r="C12" i="11"/>
  <c r="C13" i="11" s="1"/>
  <c r="C15" i="11" s="1"/>
  <c r="C17" i="11" s="1"/>
  <c r="C12" i="1"/>
  <c r="C13" i="1" s="1"/>
  <c r="C15" i="1" s="1"/>
  <c r="C17" i="1" s="1"/>
  <c r="J38" i="1"/>
  <c r="H38" i="1"/>
  <c r="F39" i="1"/>
  <c r="G39" i="1" s="1"/>
  <c r="F43" i="1"/>
  <c r="G43" i="1" s="1"/>
  <c r="C43" i="1"/>
  <c r="F42" i="1"/>
  <c r="C42" i="1"/>
  <c r="C41" i="1"/>
  <c r="C40" i="1"/>
  <c r="F40" i="1"/>
  <c r="G40" i="1" s="1"/>
  <c r="B10" i="1"/>
  <c r="B11" i="1" s="1"/>
  <c r="B8" i="1"/>
  <c r="B6" i="1"/>
  <c r="B5" i="1"/>
  <c r="B14" i="1" s="1"/>
  <c r="D17" i="11" l="1"/>
  <c r="D19" i="11" s="1"/>
  <c r="G42" i="1"/>
  <c r="B12" i="1"/>
  <c r="B13" i="1" s="1"/>
  <c r="B15" i="1" s="1"/>
  <c r="B17" i="1" s="1"/>
  <c r="C39" i="1"/>
  <c r="C38" i="1"/>
  <c r="C37" i="1"/>
  <c r="D23" i="11" l="1"/>
  <c r="D21" i="11"/>
  <c r="D20" i="11"/>
  <c r="D17" i="1"/>
  <c r="D19" i="1" s="1"/>
  <c r="I33" i="1"/>
  <c r="D21" i="1" l="1"/>
  <c r="D20" i="1"/>
  <c r="I32" i="1"/>
  <c r="I29" i="1" l="1"/>
  <c r="I34" i="1"/>
  <c r="F29" i="1"/>
  <c r="G29" i="1" l="1"/>
  <c r="F30" i="1"/>
  <c r="G30" i="1"/>
  <c r="F31" i="1"/>
  <c r="G31" i="1"/>
  <c r="F32" i="1"/>
  <c r="G32" i="1"/>
  <c r="F33" i="1"/>
  <c r="G33" i="1"/>
  <c r="G34" i="1"/>
  <c r="F35" i="1"/>
  <c r="G35" i="1"/>
  <c r="F37" i="1"/>
  <c r="G37" i="1" s="1"/>
  <c r="F38" i="1"/>
  <c r="G38" i="1" s="1"/>
  <c r="I30" i="1" l="1"/>
  <c r="H34" i="1" l="1"/>
  <c r="H33" i="1"/>
  <c r="H35" i="1"/>
  <c r="H29" i="1" l="1"/>
  <c r="H30" i="1" l="1"/>
  <c r="H31" i="1"/>
  <c r="H32" i="1"/>
</calcChain>
</file>

<file path=xl/sharedStrings.xml><?xml version="1.0" encoding="utf-8"?>
<sst xmlns="http://schemas.openxmlformats.org/spreadsheetml/2006/main" count="67" uniqueCount="39">
  <si>
    <t>New Construction Rate</t>
  </si>
  <si>
    <t>Bldg.+Service (Cost of Construction)</t>
  </si>
  <si>
    <t>Land + Others</t>
  </si>
  <si>
    <t>Replacement Cost</t>
  </si>
  <si>
    <t>Age of the bldg.</t>
  </si>
  <si>
    <t>Estimated Life</t>
  </si>
  <si>
    <t>Total Life</t>
  </si>
  <si>
    <t>Depreciation (100-10)X12/60</t>
  </si>
  <si>
    <t>Depreciation Amt</t>
  </si>
  <si>
    <t>Depreciated Bldg. Rate</t>
  </si>
  <si>
    <t>Total Composite Rate</t>
  </si>
  <si>
    <t>Value</t>
  </si>
  <si>
    <t>IV</t>
  </si>
  <si>
    <t>Con. Year</t>
  </si>
  <si>
    <t>Online</t>
  </si>
  <si>
    <t>Carpet</t>
  </si>
  <si>
    <t>Rental Value</t>
  </si>
  <si>
    <t>Rate on Carpet Area</t>
  </si>
  <si>
    <t>Rate on Built up Area</t>
  </si>
  <si>
    <t>Rate on Saleable Area</t>
  </si>
  <si>
    <t xml:space="preserve"> Built up Area</t>
  </si>
  <si>
    <t>Area</t>
  </si>
  <si>
    <t>Agreement carpet area</t>
  </si>
  <si>
    <t>Built up area</t>
  </si>
  <si>
    <t>Flat No.</t>
  </si>
  <si>
    <t>Car Parking</t>
  </si>
  <si>
    <t>I have discuss with my sir, he told me that 45 cr . Is last value of the property</t>
  </si>
  <si>
    <t xml:space="preserve">I have added 7 car parking - 30 Lakh each - </t>
  </si>
  <si>
    <t>Mam you can talk with my sir</t>
  </si>
  <si>
    <t>Total Value</t>
  </si>
  <si>
    <t>RV</t>
  </si>
  <si>
    <t>DV</t>
  </si>
  <si>
    <t>Once a residential hub for Portuguese, Bandra is a famous destination for Bollywood celebrities now. Bandra West is an upscale locality in south Mumbai with Khar West towards the north, the Arabian Sea on the west, Bandra East on east and Mahim on the south. Bandra West is a well-developed area with a good mix of high and mid-scale residential properties and retail markets. Some of the key areas in the neighbourhood include Santosh Nagar, Ranwar, Old Kantwadi. A few key projects in the area include Westbay, Beau Pride and Corner View. Some of the key developers active in the locality include Sheth Creators, Supreme Universal Builders and Wadhwa Group</t>
  </si>
  <si>
    <t>Physical infrastructure</t>
  </si>
  <si>
    <t>The locality has good connectivity with the rest of the city with Bandra Railway Station caters to the area. The Mumbai International Airport is just 8 km from the locality. The Bandra Metro Station on Line 2 which is tentatively scheduled to open in 2020 is expected to enhance connectivity of the area.</t>
  </si>
  <si>
    <t>Social &amp; retail infra</t>
  </si>
  <si>
    <t>Bandra West has a good mix of social and retail infrastructure with some of the high-profile pubs and retail markets such as Turner Road, SV Road, and Hill Road. A few important malls in the area include Link Square Mall, Veena Beena Shopping Centre and Gazebo Shopping Centre. The locality has schools like St Stanislaus High School, Arya Vidya Mandir High school, St Theresa's High School, Rizvi College of Engineering, Fr Conceicao Rodrigues College of Engineering and Chetna College. The area has many nursing homes, hospitals and dispensaries like Lilavati Hospital, Bhabha Hospital, and Holy Family Hospital.</t>
  </si>
  <si>
    <t>One of the famous residential destination for Cricket  Player - Mr. Sachin Tendulkar Bungalow</t>
  </si>
  <si>
    <t>Avisa By S Raheja is a residential project in Bandra West, Mumbai. It is set in an area of 0.26 Acres . Avisa By S Raheja offers Apartment. Available configurations include 3 BHK, 4 BHK, 5 BHK. Apartment, as per the area plan, are in the size range of 2421.0 - 4483.0 sq.ft.. The property is Under Construction. There is 1 building for sale. The project was launched in January 2023 and possession date of Avisa By S Raheja is Oct,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</si>
</sst>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 #,##0.00_ ;_ * \-#,##0.00_ ;_ * &quot;-&quot;??_ ;_ @_ "/>
    <numFmt numFmtId="164" formatCode="_ * #,##0_ ;_ * \-#,##0_ ;_ * &quot;-&quot;??_ ;_ @_ "/>
  </numFmts>
  <fonts count="26"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sz val="12"/>
      <color rgb="FFFF0000"/>
      <name val="Arial Narrow"/>
      <family val="2"/>
    </font>
    <font>
      <sz val="11"/>
      <color rgb="FF000000"/>
      <name val="Calibri"/>
      <family val="2"/>
      <scheme val="minor"/>
    </font>
    <font>
      <sz val="11"/>
      <color rgb="FFFF0000"/>
      <name val="Calibri"/>
      <family val="2"/>
      <scheme val="minor"/>
    </font>
    <font>
      <sz val="11"/>
      <name val="Calibri"/>
      <family val="2"/>
      <scheme val="minor"/>
    </font>
    <font>
      <u/>
      <sz val="12.65"/>
      <color theme="10"/>
      <name val="Calibri"/>
      <family val="2"/>
    </font>
    <font>
      <sz val="11"/>
      <color theme="1"/>
      <name val="Arial Narrow"/>
      <family val="2"/>
    </font>
    <font>
      <b/>
      <sz val="11"/>
      <name val="Arial Narrow"/>
      <family val="2"/>
    </font>
    <font>
      <b/>
      <sz val="11"/>
      <color theme="1"/>
      <name val="Arial Narrow"/>
      <family val="2"/>
    </font>
    <font>
      <b/>
      <sz val="11"/>
      <color rgb="FF000000"/>
      <name val="Calibri"/>
      <family val="2"/>
      <scheme val="minor"/>
    </font>
    <font>
      <b/>
      <sz val="11"/>
      <color rgb="FFFF0000"/>
      <name val="Calibri"/>
      <family val="2"/>
      <scheme val="minor"/>
    </font>
    <font>
      <sz val="12"/>
      <color theme="1"/>
      <name val="Arial Narrow"/>
      <family val="2"/>
    </font>
    <font>
      <b/>
      <sz val="12"/>
      <name val="Arial Narrow"/>
      <family val="2"/>
    </font>
    <font>
      <sz val="12"/>
      <name val="Calibri"/>
      <family val="2"/>
      <scheme val="minor"/>
    </font>
    <font>
      <sz val="12"/>
      <name val="Arial Narrow"/>
      <family val="2"/>
    </font>
    <font>
      <sz val="12"/>
      <color theme="1"/>
      <name val="Calibri"/>
      <family val="2"/>
      <scheme val="minor"/>
    </font>
    <font>
      <b/>
      <sz val="12"/>
      <color theme="1"/>
      <name val="Arial Narrow"/>
      <family val="2"/>
    </font>
    <font>
      <b/>
      <sz val="12"/>
      <color theme="1"/>
      <name val="Calibri"/>
      <family val="2"/>
      <scheme val="minor"/>
    </font>
    <font>
      <b/>
      <sz val="12"/>
      <name val="Calibri"/>
      <family val="2"/>
      <scheme val="minor"/>
    </font>
    <font>
      <sz val="9"/>
      <color rgb="FF606060"/>
      <name val="Arial"/>
      <family val="2"/>
    </font>
    <font>
      <b/>
      <sz val="15"/>
      <color rgb="FF303030"/>
      <name val="Arial"/>
      <family val="2"/>
    </font>
    <font>
      <sz val="11"/>
      <color rgb="FF606060"/>
      <name val="Arial"/>
      <family val="2"/>
    </font>
    <font>
      <sz val="11"/>
      <color rgb="FF4C4C4C"/>
      <name val="Arial"/>
      <family val="2"/>
    </font>
  </fonts>
  <fills count="4">
    <fill>
      <patternFill patternType="none"/>
    </fill>
    <fill>
      <patternFill patternType="gray125"/>
    </fill>
    <fill>
      <patternFill patternType="solid">
        <fgColor theme="6" tint="0.79998168889431442"/>
        <bgColor indexed="64"/>
      </patternFill>
    </fill>
    <fill>
      <patternFill patternType="solid">
        <fgColor theme="8" tint="0.7999816888943144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s>
  <cellStyleXfs count="3">
    <xf numFmtId="0" fontId="0" fillId="0" borderId="0"/>
    <xf numFmtId="43" fontId="1" fillId="0" borderId="0" applyFont="0" applyFill="0" applyBorder="0" applyAlignment="0" applyProtection="0"/>
    <xf numFmtId="0" fontId="8" fillId="0" borderId="0" applyNumberFormat="0" applyFill="0" applyBorder="0" applyAlignment="0" applyProtection="0">
      <alignment vertical="top"/>
      <protection locked="0"/>
    </xf>
  </cellStyleXfs>
  <cellXfs count="73">
    <xf numFmtId="0" fontId="0" fillId="0" borderId="0" xfId="0"/>
    <xf numFmtId="0" fontId="0" fillId="0" borderId="2" xfId="0" applyBorder="1"/>
    <xf numFmtId="0" fontId="0" fillId="0" borderId="3" xfId="0" applyBorder="1"/>
    <xf numFmtId="43" fontId="3" fillId="0" borderId="0" xfId="1" applyFont="1" applyBorder="1"/>
    <xf numFmtId="43" fontId="2" fillId="0" borderId="0" xfId="1" applyFont="1" applyBorder="1"/>
    <xf numFmtId="43" fontId="2" fillId="0" borderId="0" xfId="0" applyNumberFormat="1" applyFont="1"/>
    <xf numFmtId="43" fontId="0" fillId="0" borderId="0" xfId="0" applyNumberFormat="1"/>
    <xf numFmtId="0" fontId="7" fillId="0" borderId="0" xfId="0" applyFont="1"/>
    <xf numFmtId="0" fontId="0" fillId="0" borderId="1" xfId="0" applyBorder="1"/>
    <xf numFmtId="0" fontId="7" fillId="0" borderId="1" xfId="0" applyFont="1" applyBorder="1"/>
    <xf numFmtId="43" fontId="0" fillId="0" borderId="1" xfId="0" applyNumberFormat="1" applyBorder="1"/>
    <xf numFmtId="0" fontId="7" fillId="0" borderId="4" xfId="0" applyFont="1" applyBorder="1"/>
    <xf numFmtId="43" fontId="7" fillId="0" borderId="0" xfId="0" applyNumberFormat="1" applyFont="1"/>
    <xf numFmtId="43" fontId="5" fillId="0" borderId="0" xfId="0" applyNumberFormat="1" applyFont="1"/>
    <xf numFmtId="164" fontId="2" fillId="0" borderId="0" xfId="1" applyNumberFormat="1" applyFont="1" applyFill="1" applyBorder="1"/>
    <xf numFmtId="0" fontId="8" fillId="0" borderId="0" xfId="2" applyFill="1" applyBorder="1" applyAlignment="1" applyProtection="1"/>
    <xf numFmtId="0" fontId="9" fillId="0" borderId="1" xfId="0" applyFont="1" applyBorder="1"/>
    <xf numFmtId="43" fontId="9" fillId="0" borderId="1" xfId="0" applyNumberFormat="1" applyFont="1" applyBorder="1"/>
    <xf numFmtId="0" fontId="0" fillId="0" borderId="5" xfId="0" applyBorder="1"/>
    <xf numFmtId="43" fontId="0" fillId="0" borderId="5" xfId="0" applyNumberFormat="1" applyBorder="1"/>
    <xf numFmtId="0" fontId="10" fillId="0" borderId="1" xfId="0" applyFont="1" applyBorder="1" applyAlignment="1">
      <alignment horizontal="center" wrapText="1"/>
    </xf>
    <xf numFmtId="0" fontId="4" fillId="0" borderId="0" xfId="0" applyFont="1"/>
    <xf numFmtId="0" fontId="6" fillId="0" borderId="0" xfId="0" applyFont="1"/>
    <xf numFmtId="0" fontId="3" fillId="0" borderId="0" xfId="0" applyFont="1"/>
    <xf numFmtId="0" fontId="2" fillId="0" borderId="0" xfId="0" applyFont="1"/>
    <xf numFmtId="0" fontId="5" fillId="0" borderId="0" xfId="0" applyFont="1"/>
    <xf numFmtId="43" fontId="12" fillId="0" borderId="0" xfId="0" applyNumberFormat="1" applyFont="1"/>
    <xf numFmtId="0" fontId="11" fillId="0" borderId="1" xfId="0" applyFont="1" applyBorder="1"/>
    <xf numFmtId="0" fontId="10" fillId="0" borderId="6" xfId="0" applyFont="1" applyBorder="1" applyAlignment="1">
      <alignment horizontal="center" wrapText="1"/>
    </xf>
    <xf numFmtId="0" fontId="0" fillId="0" borderId="6" xfId="0" applyBorder="1"/>
    <xf numFmtId="0" fontId="0" fillId="0" borderId="1" xfId="1" applyNumberFormat="1" applyFont="1" applyBorder="1"/>
    <xf numFmtId="43" fontId="13" fillId="0" borderId="0" xfId="1" applyFont="1" applyBorder="1"/>
    <xf numFmtId="0" fontId="13" fillId="0" borderId="0" xfId="0" applyFont="1"/>
    <xf numFmtId="10" fontId="13" fillId="0" borderId="0" xfId="0" applyNumberFormat="1" applyFont="1"/>
    <xf numFmtId="0" fontId="4" fillId="2" borderId="0" xfId="0" applyFont="1" applyFill="1"/>
    <xf numFmtId="0" fontId="7" fillId="2" borderId="0" xfId="0" applyFont="1" applyFill="1"/>
    <xf numFmtId="0" fontId="0" fillId="2" borderId="0" xfId="0" applyFill="1"/>
    <xf numFmtId="43" fontId="6" fillId="0" borderId="0" xfId="0" applyNumberFormat="1" applyFont="1"/>
    <xf numFmtId="43" fontId="4" fillId="0" borderId="0" xfId="0" applyNumberFormat="1" applyFont="1"/>
    <xf numFmtId="43" fontId="3" fillId="0" borderId="0" xfId="0" applyNumberFormat="1" applyFont="1"/>
    <xf numFmtId="0" fontId="14" fillId="0" borderId="1" xfId="0" applyFont="1" applyBorder="1"/>
    <xf numFmtId="0" fontId="15" fillId="0" borderId="1" xfId="0" applyFont="1" applyBorder="1" applyAlignment="1">
      <alignment horizontal="center" wrapText="1"/>
    </xf>
    <xf numFmtId="0" fontId="16" fillId="0" borderId="1" xfId="0" applyFont="1" applyBorder="1"/>
    <xf numFmtId="43" fontId="17" fillId="0" borderId="1" xfId="1" applyFont="1" applyFill="1" applyBorder="1"/>
    <xf numFmtId="43" fontId="18" fillId="0" borderId="1" xfId="0" applyNumberFormat="1" applyFont="1" applyBorder="1"/>
    <xf numFmtId="0" fontId="14" fillId="0" borderId="1" xfId="0" applyFont="1" applyBorder="1" applyAlignment="1">
      <alignment wrapText="1"/>
    </xf>
    <xf numFmtId="43" fontId="14" fillId="0" borderId="1" xfId="0" applyNumberFormat="1" applyFont="1" applyBorder="1"/>
    <xf numFmtId="0" fontId="17" fillId="0" borderId="1" xfId="0" applyFont="1" applyBorder="1"/>
    <xf numFmtId="0" fontId="14" fillId="0" borderId="1" xfId="1" applyNumberFormat="1" applyFont="1" applyBorder="1"/>
    <xf numFmtId="0" fontId="18" fillId="0" borderId="1" xfId="1" applyNumberFormat="1" applyFont="1" applyBorder="1"/>
    <xf numFmtId="10" fontId="17" fillId="0" borderId="1" xfId="0" applyNumberFormat="1" applyFont="1" applyBorder="1"/>
    <xf numFmtId="10" fontId="14" fillId="0" borderId="1" xfId="1" applyNumberFormat="1" applyFont="1" applyBorder="1"/>
    <xf numFmtId="10" fontId="18" fillId="0" borderId="1" xfId="1" applyNumberFormat="1" applyFont="1" applyBorder="1"/>
    <xf numFmtId="43" fontId="14" fillId="0" borderId="1" xfId="1" applyFont="1" applyBorder="1"/>
    <xf numFmtId="43" fontId="18" fillId="0" borderId="1" xfId="1" applyFont="1" applyBorder="1"/>
    <xf numFmtId="0" fontId="15" fillId="0" borderId="1" xfId="0" applyFont="1" applyBorder="1"/>
    <xf numFmtId="0" fontId="19" fillId="0" borderId="1" xfId="0" applyFont="1" applyBorder="1"/>
    <xf numFmtId="0" fontId="18" fillId="0" borderId="1" xfId="0" applyFont="1" applyBorder="1"/>
    <xf numFmtId="43" fontId="15" fillId="0" borderId="1" xfId="0" applyNumberFormat="1" applyFont="1" applyBorder="1"/>
    <xf numFmtId="10" fontId="9" fillId="0" borderId="1" xfId="0" applyNumberFormat="1" applyFont="1" applyBorder="1"/>
    <xf numFmtId="0" fontId="11" fillId="0" borderId="1" xfId="0" applyFont="1" applyBorder="1" applyAlignment="1">
      <alignment horizontal="right"/>
    </xf>
    <xf numFmtId="0" fontId="11" fillId="0" borderId="1" xfId="0" applyFont="1" applyBorder="1" applyAlignment="1">
      <alignment horizontal="left"/>
    </xf>
    <xf numFmtId="43" fontId="20" fillId="0" borderId="1" xfId="0" applyNumberFormat="1" applyFont="1" applyBorder="1"/>
    <xf numFmtId="43" fontId="19" fillId="0" borderId="1" xfId="0" applyNumberFormat="1" applyFont="1" applyBorder="1"/>
    <xf numFmtId="43" fontId="21" fillId="0" borderId="1" xfId="0" applyNumberFormat="1" applyFont="1" applyBorder="1"/>
    <xf numFmtId="43" fontId="11" fillId="0" borderId="1" xfId="0" applyNumberFormat="1" applyFont="1" applyBorder="1"/>
    <xf numFmtId="0" fontId="22" fillId="0" borderId="0" xfId="0" applyFont="1"/>
    <xf numFmtId="0" fontId="23" fillId="0" borderId="0" xfId="0" applyFont="1" applyAlignment="1">
      <alignment vertical="center"/>
    </xf>
    <xf numFmtId="0" fontId="22" fillId="0" borderId="0" xfId="0" applyFont="1" applyAlignment="1">
      <alignment vertical="center"/>
    </xf>
    <xf numFmtId="0" fontId="24" fillId="0" borderId="0" xfId="0" applyFont="1" applyAlignment="1">
      <alignment horizontal="left" vertical="center" indent="1"/>
    </xf>
    <xf numFmtId="0" fontId="25" fillId="0" borderId="0" xfId="0" applyFont="1"/>
    <xf numFmtId="0" fontId="0" fillId="3" borderId="0" xfId="0" applyFill="1"/>
    <xf numFmtId="0" fontId="7" fillId="3" borderId="0" xfId="0" applyFont="1" applyFill="1"/>
  </cellXfs>
  <cellStyles count="3">
    <cellStyle name="Comma" xfId="1" builtinId="3"/>
    <cellStyle name="Hyperlink" xfId="2"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49</xdr:row>
      <xdr:rowOff>0</xdr:rowOff>
    </xdr:from>
    <xdr:to>
      <xdr:col>17</xdr:col>
      <xdr:colOff>563897</xdr:colOff>
      <xdr:row>86</xdr:row>
      <xdr:rowOff>984</xdr:rowOff>
    </xdr:to>
    <xdr:pic>
      <xdr:nvPicPr>
        <xdr:cNvPr id="4" name="Picture 3">
          <a:extLst>
            <a:ext uri="{FF2B5EF4-FFF2-40B4-BE49-F238E27FC236}">
              <a16:creationId xmlns:a16="http://schemas.microsoft.com/office/drawing/2014/main" id="{1DB368DA-1043-4AA8-ABBD-6CA0C356A61D}"/>
            </a:ext>
          </a:extLst>
        </xdr:cNvPr>
        <xdr:cNvPicPr>
          <a:picLocks noChangeAspect="1"/>
        </xdr:cNvPicPr>
      </xdr:nvPicPr>
      <xdr:blipFill>
        <a:blip xmlns:r="http://schemas.openxmlformats.org/officeDocument/2006/relationships" r:embed="rId1"/>
        <a:stretch>
          <a:fillRect/>
        </a:stretch>
      </xdr:blipFill>
      <xdr:spPr>
        <a:xfrm>
          <a:off x="0" y="9334500"/>
          <a:ext cx="13775072" cy="70494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106491</xdr:colOff>
      <xdr:row>48</xdr:row>
      <xdr:rowOff>48908</xdr:rowOff>
    </xdr:to>
    <xdr:pic>
      <xdr:nvPicPr>
        <xdr:cNvPr id="2" name="Picture 1">
          <a:extLst>
            <a:ext uri="{FF2B5EF4-FFF2-40B4-BE49-F238E27FC236}">
              <a16:creationId xmlns:a16="http://schemas.microsoft.com/office/drawing/2014/main" id="{4B6A00DE-13B4-44E0-8A9E-1ED53C96D4F2}"/>
            </a:ext>
          </a:extLst>
        </xdr:cNvPr>
        <xdr:cNvPicPr>
          <a:picLocks noChangeAspect="1"/>
        </xdr:cNvPicPr>
      </xdr:nvPicPr>
      <xdr:blipFill>
        <a:blip xmlns:r="http://schemas.openxmlformats.org/officeDocument/2006/relationships" r:embed="rId1"/>
        <a:stretch>
          <a:fillRect/>
        </a:stretch>
      </xdr:blipFill>
      <xdr:spPr>
        <a:xfrm>
          <a:off x="0" y="0"/>
          <a:ext cx="12298491" cy="9192908"/>
        </a:xfrm>
        <a:prstGeom prst="rect">
          <a:avLst/>
        </a:prstGeom>
      </xdr:spPr>
    </xdr:pic>
    <xdr:clientData/>
  </xdr:twoCellAnchor>
  <xdr:twoCellAnchor editAs="oneCell">
    <xdr:from>
      <xdr:col>0</xdr:col>
      <xdr:colOff>0</xdr:colOff>
      <xdr:row>50</xdr:row>
      <xdr:rowOff>0</xdr:rowOff>
    </xdr:from>
    <xdr:to>
      <xdr:col>8</xdr:col>
      <xdr:colOff>429365</xdr:colOff>
      <xdr:row>87</xdr:row>
      <xdr:rowOff>96247</xdr:rowOff>
    </xdr:to>
    <xdr:pic>
      <xdr:nvPicPr>
        <xdr:cNvPr id="4" name="Picture 3">
          <a:extLst>
            <a:ext uri="{FF2B5EF4-FFF2-40B4-BE49-F238E27FC236}">
              <a16:creationId xmlns:a16="http://schemas.microsoft.com/office/drawing/2014/main" id="{164F130B-A46D-425E-BC43-4744B1D8D2DC}"/>
            </a:ext>
          </a:extLst>
        </xdr:cNvPr>
        <xdr:cNvPicPr>
          <a:picLocks noChangeAspect="1"/>
        </xdr:cNvPicPr>
      </xdr:nvPicPr>
      <xdr:blipFill>
        <a:blip xmlns:r="http://schemas.openxmlformats.org/officeDocument/2006/relationships" r:embed="rId2"/>
        <a:stretch>
          <a:fillRect/>
        </a:stretch>
      </xdr:blipFill>
      <xdr:spPr>
        <a:xfrm>
          <a:off x="0" y="9525000"/>
          <a:ext cx="5306165" cy="714474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201755</xdr:colOff>
      <xdr:row>46</xdr:row>
      <xdr:rowOff>153644</xdr:rowOff>
    </xdr:to>
    <xdr:pic>
      <xdr:nvPicPr>
        <xdr:cNvPr id="3" name="Picture 2">
          <a:extLst>
            <a:ext uri="{FF2B5EF4-FFF2-40B4-BE49-F238E27FC236}">
              <a16:creationId xmlns:a16="http://schemas.microsoft.com/office/drawing/2014/main" id="{05C62940-EFEA-493F-8276-C88A035FFB1A}"/>
            </a:ext>
          </a:extLst>
        </xdr:cNvPr>
        <xdr:cNvPicPr>
          <a:picLocks noChangeAspect="1"/>
        </xdr:cNvPicPr>
      </xdr:nvPicPr>
      <xdr:blipFill>
        <a:blip xmlns:r="http://schemas.openxmlformats.org/officeDocument/2006/relationships" r:embed="rId1"/>
        <a:stretch>
          <a:fillRect/>
        </a:stretch>
      </xdr:blipFill>
      <xdr:spPr>
        <a:xfrm>
          <a:off x="0" y="0"/>
          <a:ext cx="12393755" cy="89166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25</xdr:col>
      <xdr:colOff>297443</xdr:colOff>
      <xdr:row>45</xdr:row>
      <xdr:rowOff>182197</xdr:rowOff>
    </xdr:to>
    <xdr:pic>
      <xdr:nvPicPr>
        <xdr:cNvPr id="3" name="Picture 2">
          <a:extLst>
            <a:ext uri="{FF2B5EF4-FFF2-40B4-BE49-F238E27FC236}">
              <a16:creationId xmlns:a16="http://schemas.microsoft.com/office/drawing/2014/main" id="{8D4EF04F-CA33-408E-A8FB-74D4D96517E6}"/>
            </a:ext>
          </a:extLst>
        </xdr:cNvPr>
        <xdr:cNvPicPr>
          <a:picLocks noChangeAspect="1"/>
        </xdr:cNvPicPr>
      </xdr:nvPicPr>
      <xdr:blipFill>
        <a:blip xmlns:r="http://schemas.openxmlformats.org/officeDocument/2006/relationships" r:embed="rId1"/>
        <a:stretch>
          <a:fillRect/>
        </a:stretch>
      </xdr:blipFill>
      <xdr:spPr>
        <a:xfrm>
          <a:off x="0" y="0"/>
          <a:ext cx="15537443" cy="875469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449524</xdr:colOff>
      <xdr:row>47</xdr:row>
      <xdr:rowOff>134618</xdr:rowOff>
    </xdr:to>
    <xdr:pic>
      <xdr:nvPicPr>
        <xdr:cNvPr id="3" name="Picture 2">
          <a:extLst>
            <a:ext uri="{FF2B5EF4-FFF2-40B4-BE49-F238E27FC236}">
              <a16:creationId xmlns:a16="http://schemas.microsoft.com/office/drawing/2014/main" id="{6C290D86-8A53-4295-BAF1-07792866A7C9}"/>
            </a:ext>
          </a:extLst>
        </xdr:cNvPr>
        <xdr:cNvPicPr>
          <a:picLocks noChangeAspect="1"/>
        </xdr:cNvPicPr>
      </xdr:nvPicPr>
      <xdr:blipFill>
        <a:blip xmlns:r="http://schemas.openxmlformats.org/officeDocument/2006/relationships" r:embed="rId1"/>
        <a:stretch>
          <a:fillRect/>
        </a:stretch>
      </xdr:blipFill>
      <xdr:spPr>
        <a:xfrm>
          <a:off x="0" y="0"/>
          <a:ext cx="13251124" cy="908811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106747</xdr:colOff>
      <xdr:row>45</xdr:row>
      <xdr:rowOff>58354</xdr:rowOff>
    </xdr:to>
    <xdr:pic>
      <xdr:nvPicPr>
        <xdr:cNvPr id="2" name="Picture 1">
          <a:extLst>
            <a:ext uri="{FF2B5EF4-FFF2-40B4-BE49-F238E27FC236}">
              <a16:creationId xmlns:a16="http://schemas.microsoft.com/office/drawing/2014/main" id="{7538AD7D-80EC-4431-ABAA-ADA738FFFBB8}"/>
            </a:ext>
          </a:extLst>
        </xdr:cNvPr>
        <xdr:cNvPicPr>
          <a:picLocks noChangeAspect="1"/>
        </xdr:cNvPicPr>
      </xdr:nvPicPr>
      <xdr:blipFill>
        <a:blip xmlns:r="http://schemas.openxmlformats.org/officeDocument/2006/relationships" r:embed="rId1"/>
        <a:stretch>
          <a:fillRect/>
        </a:stretch>
      </xdr:blipFill>
      <xdr:spPr>
        <a:xfrm>
          <a:off x="0" y="0"/>
          <a:ext cx="14127547" cy="863085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66"/>
  <sheetViews>
    <sheetView tabSelected="1" topLeftCell="A10" zoomScaleNormal="100" workbookViewId="0">
      <selection activeCell="I40" sqref="I40"/>
    </sheetView>
  </sheetViews>
  <sheetFormatPr defaultRowHeight="15" x14ac:dyDescent="0.25"/>
  <cols>
    <col min="1" max="1" width="21.7109375" bestFit="1" customWidth="1"/>
    <col min="2" max="2" width="15.5703125" style="7" bestFit="1" customWidth="1"/>
    <col min="3" max="3" width="18.28515625" bestFit="1" customWidth="1"/>
    <col min="4" max="4" width="19.85546875" customWidth="1"/>
    <col min="5" max="5" width="21.7109375" bestFit="1" customWidth="1"/>
    <col min="6" max="6" width="18.85546875" bestFit="1" customWidth="1"/>
    <col min="7" max="7" width="19.85546875" bestFit="1" customWidth="1"/>
    <col min="8" max="8" width="21.7109375" bestFit="1" customWidth="1"/>
    <col min="9" max="9" width="13.7109375" bestFit="1" customWidth="1"/>
    <col min="11" max="11" width="11.5703125" bestFit="1" customWidth="1"/>
    <col min="13" max="13" width="14.28515625" bestFit="1" customWidth="1"/>
    <col min="14" max="14" width="11.5703125" bestFit="1" customWidth="1"/>
  </cols>
  <sheetData>
    <row r="1" spans="1:17" x14ac:dyDescent="0.25">
      <c r="A1" s="1"/>
      <c r="B1" s="11"/>
      <c r="E1" s="1"/>
      <c r="F1" s="2"/>
      <c r="G1" s="2"/>
    </row>
    <row r="2" spans="1:17" ht="15.75" x14ac:dyDescent="0.25">
      <c r="A2" s="40" t="s">
        <v>24</v>
      </c>
      <c r="B2" s="41">
        <v>1601</v>
      </c>
      <c r="C2" s="41">
        <v>1701</v>
      </c>
      <c r="D2" s="42" t="s">
        <v>29</v>
      </c>
      <c r="F2" s="7"/>
      <c r="G2" t="s">
        <v>13</v>
      </c>
    </row>
    <row r="3" spans="1:17" ht="15.75" x14ac:dyDescent="0.25">
      <c r="A3" s="40" t="s">
        <v>0</v>
      </c>
      <c r="B3" s="43">
        <v>100000</v>
      </c>
      <c r="C3" s="43">
        <v>100000</v>
      </c>
      <c r="D3" s="44"/>
      <c r="F3" s="10"/>
      <c r="G3">
        <v>2023</v>
      </c>
      <c r="H3" s="3">
        <v>2024</v>
      </c>
      <c r="I3" s="4">
        <f>H3-G3</f>
        <v>1</v>
      </c>
      <c r="L3" s="3"/>
      <c r="M3" s="4"/>
    </row>
    <row r="4" spans="1:17" ht="32.25" x14ac:dyDescent="0.3">
      <c r="A4" s="45" t="s">
        <v>1</v>
      </c>
      <c r="B4" s="43">
        <v>3000</v>
      </c>
      <c r="C4" s="46">
        <v>3000</v>
      </c>
      <c r="D4" s="44"/>
      <c r="E4" s="28"/>
      <c r="F4" s="10"/>
      <c r="G4" s="28"/>
      <c r="H4" s="3"/>
      <c r="I4" s="4"/>
      <c r="J4" s="20"/>
      <c r="L4" s="3"/>
      <c r="M4" s="4"/>
    </row>
    <row r="5" spans="1:17" ht="15.75" x14ac:dyDescent="0.25">
      <c r="A5" s="40" t="s">
        <v>2</v>
      </c>
      <c r="B5" s="43">
        <f>B3-B4</f>
        <v>97000</v>
      </c>
      <c r="C5" s="46">
        <f>C3-C4</f>
        <v>97000</v>
      </c>
      <c r="D5" s="44"/>
      <c r="E5" s="29"/>
      <c r="F5" s="10"/>
      <c r="G5" s="29" t="s">
        <v>22</v>
      </c>
      <c r="H5" s="8" t="s">
        <v>23</v>
      </c>
      <c r="I5" s="14"/>
      <c r="J5" s="8"/>
      <c r="K5" s="8"/>
      <c r="M5" s="31"/>
      <c r="N5" s="22"/>
      <c r="O5" s="22"/>
      <c r="P5" s="22"/>
      <c r="Q5" s="22"/>
    </row>
    <row r="6" spans="1:17" ht="15.75" x14ac:dyDescent="0.25">
      <c r="A6" s="40" t="s">
        <v>3</v>
      </c>
      <c r="B6" s="43">
        <f>B4</f>
        <v>3000</v>
      </c>
      <c r="C6" s="46">
        <f>C4</f>
        <v>3000</v>
      </c>
      <c r="D6" s="44"/>
      <c r="E6" s="6"/>
      <c r="F6" s="10" t="s">
        <v>24</v>
      </c>
      <c r="G6" s="6"/>
      <c r="H6" s="3"/>
      <c r="I6" s="14"/>
      <c r="J6" s="8"/>
      <c r="K6" s="8"/>
      <c r="M6" s="31"/>
      <c r="N6" s="22"/>
      <c r="O6" s="22"/>
      <c r="P6" s="22"/>
      <c r="Q6" s="22"/>
    </row>
    <row r="7" spans="1:17" ht="15.75" x14ac:dyDescent="0.25">
      <c r="A7" s="40" t="s">
        <v>4</v>
      </c>
      <c r="B7" s="47">
        <v>0</v>
      </c>
      <c r="C7" s="48">
        <v>0</v>
      </c>
      <c r="D7" s="49"/>
      <c r="F7" s="30">
        <v>1601</v>
      </c>
      <c r="G7">
        <v>2229</v>
      </c>
      <c r="H7" s="3">
        <v>219</v>
      </c>
      <c r="I7" s="5">
        <f>G7+H7</f>
        <v>2448</v>
      </c>
      <c r="J7" s="8"/>
      <c r="K7" s="8">
        <v>388050</v>
      </c>
      <c r="M7" s="32"/>
      <c r="N7" s="22"/>
      <c r="O7" s="22"/>
      <c r="P7" s="22"/>
      <c r="Q7" s="22"/>
    </row>
    <row r="8" spans="1:17" ht="15.75" x14ac:dyDescent="0.25">
      <c r="A8" s="40" t="s">
        <v>5</v>
      </c>
      <c r="B8" s="47">
        <f>B9-B7</f>
        <v>60</v>
      </c>
      <c r="C8" s="48">
        <f>C9-C7</f>
        <v>60</v>
      </c>
      <c r="D8" s="49"/>
      <c r="E8" s="6"/>
      <c r="F8" s="30">
        <v>1701</v>
      </c>
      <c r="G8" s="6">
        <v>1812</v>
      </c>
      <c r="H8" s="23">
        <v>39</v>
      </c>
      <c r="I8" s="5">
        <f>G8+H8</f>
        <v>1851</v>
      </c>
      <c r="J8" s="10"/>
      <c r="K8" s="10">
        <f>K7/100*110</f>
        <v>426855</v>
      </c>
      <c r="M8" s="32"/>
      <c r="N8" s="22"/>
      <c r="O8" s="22"/>
      <c r="P8" s="22"/>
      <c r="Q8" s="22"/>
    </row>
    <row r="9" spans="1:17" ht="15.75" x14ac:dyDescent="0.25">
      <c r="A9" s="40" t="s">
        <v>6</v>
      </c>
      <c r="B9" s="47">
        <v>60</v>
      </c>
      <c r="C9" s="48">
        <v>60</v>
      </c>
      <c r="D9" s="49"/>
      <c r="E9" s="6"/>
      <c r="F9" s="30"/>
      <c r="G9" s="6">
        <f>SUM(G7:G8)</f>
        <v>4041</v>
      </c>
      <c r="H9" s="39">
        <f>SUM(H7:H8)</f>
        <v>258</v>
      </c>
      <c r="I9" s="13">
        <f>G9+H9</f>
        <v>4299</v>
      </c>
      <c r="J9" s="8"/>
      <c r="K9" s="10">
        <f>K8/10.764</f>
        <v>39655.79710144928</v>
      </c>
      <c r="M9" s="32"/>
      <c r="N9" s="22"/>
      <c r="O9" s="22"/>
      <c r="P9" s="22"/>
      <c r="Q9" s="22"/>
    </row>
    <row r="10" spans="1:17" ht="31.5" x14ac:dyDescent="0.25">
      <c r="A10" s="45" t="s">
        <v>7</v>
      </c>
      <c r="B10" s="47">
        <f>90*B7/B9</f>
        <v>0</v>
      </c>
      <c r="C10" s="48">
        <f>90*C7/C9</f>
        <v>0</v>
      </c>
      <c r="D10" s="49"/>
      <c r="E10" s="13"/>
      <c r="F10" s="30"/>
      <c r="G10" s="13"/>
      <c r="H10" s="38"/>
      <c r="I10" s="13">
        <f>I9*1.1</f>
        <v>4728.9000000000005</v>
      </c>
      <c r="J10" s="22"/>
      <c r="K10" s="22"/>
      <c r="L10" s="21"/>
      <c r="M10" s="32"/>
      <c r="N10" s="22"/>
      <c r="O10" s="22"/>
      <c r="P10" s="22"/>
      <c r="Q10" s="22"/>
    </row>
    <row r="11" spans="1:17" ht="15.75" x14ac:dyDescent="0.25">
      <c r="A11" s="40"/>
      <c r="B11" s="50">
        <f>B10%</f>
        <v>0</v>
      </c>
      <c r="C11" s="51">
        <f>C10%</f>
        <v>0</v>
      </c>
      <c r="D11" s="52"/>
      <c r="G11" s="13"/>
      <c r="H11" s="22"/>
      <c r="I11" s="22"/>
      <c r="J11" s="25"/>
      <c r="K11" s="25"/>
      <c r="L11" s="21"/>
      <c r="M11" s="33"/>
      <c r="N11" s="22"/>
      <c r="O11" s="22"/>
      <c r="P11" s="22"/>
      <c r="Q11" s="22"/>
    </row>
    <row r="12" spans="1:17" ht="15.75" x14ac:dyDescent="0.25">
      <c r="A12" s="40" t="s">
        <v>8</v>
      </c>
      <c r="B12" s="43">
        <f>B6*B11</f>
        <v>0</v>
      </c>
      <c r="C12" s="53">
        <f>C6*C11</f>
        <v>0</v>
      </c>
      <c r="D12" s="54"/>
      <c r="G12" s="13"/>
      <c r="H12" s="22"/>
      <c r="I12" s="22"/>
      <c r="J12" s="25"/>
      <c r="K12" s="25"/>
      <c r="L12" s="21"/>
      <c r="M12" s="31"/>
      <c r="N12" s="22"/>
      <c r="O12" s="22"/>
      <c r="P12" s="22"/>
      <c r="Q12" s="22"/>
    </row>
    <row r="13" spans="1:17" ht="15.75" x14ac:dyDescent="0.25">
      <c r="A13" s="40" t="s">
        <v>9</v>
      </c>
      <c r="B13" s="43">
        <f>B6-B12</f>
        <v>3000</v>
      </c>
      <c r="C13" s="53">
        <f>C6-C12</f>
        <v>3000</v>
      </c>
      <c r="D13" s="54"/>
      <c r="G13" s="13"/>
      <c r="H13" s="37"/>
      <c r="I13" s="22"/>
      <c r="J13" s="25"/>
      <c r="K13" s="25"/>
      <c r="L13" s="21"/>
      <c r="M13" s="31"/>
      <c r="N13" s="22"/>
      <c r="O13" s="22"/>
      <c r="P13" s="22"/>
      <c r="Q13" s="22"/>
    </row>
    <row r="14" spans="1:17" ht="15.75" x14ac:dyDescent="0.25">
      <c r="A14" s="40" t="s">
        <v>2</v>
      </c>
      <c r="B14" s="43">
        <f>B5</f>
        <v>97000</v>
      </c>
      <c r="C14" s="46">
        <f>C5</f>
        <v>97000</v>
      </c>
      <c r="D14" s="44"/>
      <c r="E14" s="6"/>
      <c r="G14" s="13"/>
      <c r="H14" s="22"/>
      <c r="I14" s="22"/>
      <c r="J14" s="25"/>
      <c r="K14" s="25"/>
      <c r="L14" s="21"/>
      <c r="M14" s="31"/>
      <c r="N14" s="22"/>
      <c r="O14" s="22"/>
      <c r="P14" s="22"/>
      <c r="Q14" s="22"/>
    </row>
    <row r="15" spans="1:17" ht="15.75" x14ac:dyDescent="0.25">
      <c r="A15" s="40" t="s">
        <v>10</v>
      </c>
      <c r="B15" s="43">
        <f>B14+B13</f>
        <v>100000</v>
      </c>
      <c r="C15" s="46">
        <f>C14+C13</f>
        <v>100000</v>
      </c>
      <c r="D15" s="44"/>
      <c r="E15" s="6"/>
      <c r="F15" t="s">
        <v>25</v>
      </c>
      <c r="G15" s="13"/>
      <c r="H15" s="25"/>
      <c r="I15" s="25"/>
      <c r="J15" s="25"/>
      <c r="K15" s="25"/>
      <c r="L15" s="21"/>
      <c r="M15" s="4"/>
    </row>
    <row r="16" spans="1:17" ht="15.75" x14ac:dyDescent="0.25">
      <c r="A16" s="40" t="s">
        <v>21</v>
      </c>
      <c r="B16" s="55">
        <v>2448</v>
      </c>
      <c r="C16" s="56">
        <v>1851</v>
      </c>
      <c r="D16" s="57">
        <f>C16+B16</f>
        <v>4299</v>
      </c>
      <c r="E16" s="5"/>
      <c r="F16" s="5">
        <v>3000000</v>
      </c>
      <c r="G16" s="5"/>
      <c r="H16" s="6"/>
      <c r="M16" s="24"/>
    </row>
    <row r="17" spans="1:14" ht="15.75" x14ac:dyDescent="0.25">
      <c r="A17" s="56" t="s">
        <v>11</v>
      </c>
      <c r="B17" s="58">
        <f>B15*B16</f>
        <v>244800000</v>
      </c>
      <c r="C17" s="58">
        <f>C15*C16</f>
        <v>185100000</v>
      </c>
      <c r="D17" s="62">
        <f>B17+C17</f>
        <v>429900000</v>
      </c>
      <c r="E17" s="5"/>
      <c r="F17" s="26">
        <v>7</v>
      </c>
      <c r="G17" s="5"/>
      <c r="H17" s="6"/>
      <c r="M17" s="5"/>
      <c r="N17" s="6"/>
    </row>
    <row r="18" spans="1:14" ht="15.75" x14ac:dyDescent="0.25">
      <c r="A18" s="56" t="s">
        <v>25</v>
      </c>
      <c r="B18" s="58"/>
      <c r="C18" s="58"/>
      <c r="D18" s="62">
        <v>21000000</v>
      </c>
      <c r="E18" s="5"/>
      <c r="F18" s="26">
        <f>F17*F16</f>
        <v>21000000</v>
      </c>
      <c r="G18" s="5"/>
      <c r="H18" s="6"/>
      <c r="M18" s="5"/>
      <c r="N18" s="6"/>
    </row>
    <row r="19" spans="1:14" ht="15.75" x14ac:dyDescent="0.25">
      <c r="A19" s="56" t="s">
        <v>29</v>
      </c>
      <c r="B19" s="58"/>
      <c r="C19" s="58"/>
      <c r="D19" s="62">
        <f>D18+D17</f>
        <v>450900000</v>
      </c>
      <c r="E19" s="5"/>
      <c r="F19" s="26"/>
      <c r="G19" s="5"/>
      <c r="H19" s="6"/>
      <c r="M19" s="5"/>
      <c r="N19" s="6"/>
    </row>
    <row r="20" spans="1:14" ht="15.75" x14ac:dyDescent="0.25">
      <c r="A20" s="56" t="s">
        <v>30</v>
      </c>
      <c r="B20" s="58"/>
      <c r="C20" s="58"/>
      <c r="D20" s="62">
        <f>D19*0.9</f>
        <v>405810000</v>
      </c>
      <c r="E20" s="5"/>
      <c r="F20" s="26"/>
      <c r="G20" s="5"/>
      <c r="H20" s="6"/>
      <c r="M20" s="5"/>
      <c r="N20" s="6"/>
    </row>
    <row r="21" spans="1:14" ht="15.75" x14ac:dyDescent="0.25">
      <c r="A21" s="56" t="s">
        <v>31</v>
      </c>
      <c r="B21" s="58"/>
      <c r="C21" s="58"/>
      <c r="D21" s="62">
        <f>D19*0.8</f>
        <v>360720000</v>
      </c>
      <c r="E21" s="5"/>
      <c r="F21" s="26"/>
      <c r="G21" s="5"/>
      <c r="H21" s="6"/>
      <c r="I21" t="s">
        <v>26</v>
      </c>
      <c r="M21" s="5"/>
      <c r="N21" s="6"/>
    </row>
    <row r="22" spans="1:14" ht="15.75" x14ac:dyDescent="0.25">
      <c r="A22" s="56" t="s">
        <v>12</v>
      </c>
      <c r="B22" s="58"/>
      <c r="C22" s="63"/>
      <c r="D22" s="62">
        <f>4729*C4</f>
        <v>14187000</v>
      </c>
      <c r="E22" s="6"/>
      <c r="F22" s="5"/>
      <c r="G22" s="6"/>
    </row>
    <row r="23" spans="1:14" ht="15.75" x14ac:dyDescent="0.25">
      <c r="A23" s="55" t="s">
        <v>16</v>
      </c>
      <c r="B23" s="58"/>
      <c r="C23" s="64"/>
      <c r="D23" s="62">
        <f>D19*0.035/12</f>
        <v>1315125.0000000002</v>
      </c>
      <c r="E23" s="6"/>
      <c r="F23" s="5"/>
      <c r="I23" t="s">
        <v>27</v>
      </c>
    </row>
    <row r="24" spans="1:14" x14ac:dyDescent="0.25">
      <c r="B24" s="12"/>
    </row>
    <row r="25" spans="1:14" x14ac:dyDescent="0.25">
      <c r="B25" s="12"/>
      <c r="I25" t="s">
        <v>28</v>
      </c>
    </row>
    <row r="27" spans="1:14" x14ac:dyDescent="0.25">
      <c r="C27" t="s">
        <v>14</v>
      </c>
    </row>
    <row r="28" spans="1:14" x14ac:dyDescent="0.25">
      <c r="B28" s="9" t="s">
        <v>15</v>
      </c>
      <c r="C28" s="8" t="s">
        <v>20</v>
      </c>
      <c r="D28" s="8"/>
      <c r="E28" s="8" t="s">
        <v>11</v>
      </c>
      <c r="F28" s="8" t="s">
        <v>17</v>
      </c>
      <c r="G28" s="8" t="s">
        <v>18</v>
      </c>
      <c r="H28" s="8" t="s">
        <v>19</v>
      </c>
      <c r="I28" s="8"/>
    </row>
    <row r="29" spans="1:14" ht="17.25" x14ac:dyDescent="0.3">
      <c r="B29" s="9">
        <v>2247</v>
      </c>
      <c r="C29" s="8"/>
      <c r="D29" s="8"/>
      <c r="E29" s="8">
        <v>253000000</v>
      </c>
      <c r="F29" s="10">
        <f t="shared" ref="F29:F35" si="0">E29/B29</f>
        <v>112594.57053849577</v>
      </c>
      <c r="G29" s="10" t="e">
        <f>E29/C29</f>
        <v>#DIV/0!</v>
      </c>
      <c r="H29" s="10" t="e">
        <f>E29/#REF!</f>
        <v>#REF!</v>
      </c>
      <c r="I29" s="8">
        <f>C29/B29</f>
        <v>0</v>
      </c>
      <c r="J29" s="15"/>
    </row>
    <row r="30" spans="1:14" ht="17.25" x14ac:dyDescent="0.3">
      <c r="B30" s="9">
        <v>4133</v>
      </c>
      <c r="C30" s="8"/>
      <c r="D30" s="8"/>
      <c r="E30" s="8">
        <v>464000000</v>
      </c>
      <c r="F30" s="10">
        <f t="shared" si="0"/>
        <v>112267.11831599323</v>
      </c>
      <c r="G30" s="10" t="e">
        <f>E30/C30</f>
        <v>#DIV/0!</v>
      </c>
      <c r="H30" s="10" t="e">
        <f>E30/#REF!</f>
        <v>#REF!</v>
      </c>
      <c r="I30" s="8">
        <f>C30/B30</f>
        <v>0</v>
      </c>
      <c r="J30" s="15"/>
    </row>
    <row r="31" spans="1:14" x14ac:dyDescent="0.25">
      <c r="B31" s="9">
        <v>1600</v>
      </c>
      <c r="C31" s="8"/>
      <c r="D31" s="8"/>
      <c r="E31" s="10">
        <v>180000000</v>
      </c>
      <c r="F31" s="10">
        <f t="shared" si="0"/>
        <v>112500</v>
      </c>
      <c r="G31" s="10" t="e">
        <f t="shared" ref="G31:G35" si="1">E31/C31</f>
        <v>#DIV/0!</v>
      </c>
      <c r="H31" s="10" t="e">
        <f>E31/#REF!</f>
        <v>#REF!</v>
      </c>
      <c r="I31" s="8"/>
    </row>
    <row r="32" spans="1:14" x14ac:dyDescent="0.25">
      <c r="B32" s="9">
        <v>2322</v>
      </c>
      <c r="C32" s="8"/>
      <c r="D32" s="8"/>
      <c r="E32" s="10">
        <v>237800000</v>
      </c>
      <c r="F32" s="10">
        <f t="shared" si="0"/>
        <v>102411.71403962102</v>
      </c>
      <c r="G32" s="10" t="e">
        <f t="shared" si="1"/>
        <v>#DIV/0!</v>
      </c>
      <c r="H32" s="10" t="e">
        <f>E32/#REF!</f>
        <v>#REF!</v>
      </c>
      <c r="I32" s="8" t="e">
        <f>#REF!/B32</f>
        <v>#REF!</v>
      </c>
    </row>
    <row r="33" spans="1:10" x14ac:dyDescent="0.25">
      <c r="B33" s="9">
        <v>4133</v>
      </c>
      <c r="C33" s="18"/>
      <c r="E33" s="19">
        <v>462900000</v>
      </c>
      <c r="F33" s="19">
        <f t="shared" si="0"/>
        <v>112000.96781998548</v>
      </c>
      <c r="G33" s="10" t="e">
        <f t="shared" si="1"/>
        <v>#DIV/0!</v>
      </c>
      <c r="H33" s="19" t="e">
        <f>E33/#REF!</f>
        <v>#REF!</v>
      </c>
      <c r="I33" s="8">
        <f>C33/B33</f>
        <v>0</v>
      </c>
    </row>
    <row r="34" spans="1:10" x14ac:dyDescent="0.25">
      <c r="B34" s="7">
        <v>1597</v>
      </c>
      <c r="E34" s="19">
        <v>178900000</v>
      </c>
      <c r="F34" s="19">
        <f>E34/B34</f>
        <v>112022.54226675016</v>
      </c>
      <c r="G34" s="19" t="e">
        <f t="shared" si="1"/>
        <v>#DIV/0!</v>
      </c>
      <c r="H34" s="19" t="e">
        <f>E34/#REF!</f>
        <v>#REF!</v>
      </c>
      <c r="I34" t="e">
        <f>#REF!/B34</f>
        <v>#REF!</v>
      </c>
    </row>
    <row r="35" spans="1:10" x14ac:dyDescent="0.25">
      <c r="E35" s="18"/>
      <c r="F35" s="19" t="e">
        <f t="shared" si="0"/>
        <v>#DIV/0!</v>
      </c>
      <c r="G35" s="19" t="e">
        <f t="shared" si="1"/>
        <v>#DIV/0!</v>
      </c>
      <c r="H35" s="19" t="e">
        <f>E35/#REF!</f>
        <v>#REF!</v>
      </c>
    </row>
    <row r="37" spans="1:10" x14ac:dyDescent="0.25">
      <c r="A37" s="71">
        <v>2278</v>
      </c>
      <c r="B37" s="72">
        <v>192715813</v>
      </c>
      <c r="C37" s="71">
        <f t="shared" ref="C37:C43" si="2">B37/A37</f>
        <v>84598.688762071994</v>
      </c>
      <c r="D37" s="71">
        <v>11563000</v>
      </c>
      <c r="E37" s="71">
        <v>30000</v>
      </c>
      <c r="F37" s="71">
        <f>E37+D37+B37</f>
        <v>204308813</v>
      </c>
      <c r="G37" s="71">
        <f>F37/A37</f>
        <v>89687.80201931519</v>
      </c>
      <c r="H37" s="6"/>
    </row>
    <row r="38" spans="1:10" x14ac:dyDescent="0.25">
      <c r="A38">
        <v>1292</v>
      </c>
      <c r="B38" s="7">
        <v>100000000</v>
      </c>
      <c r="C38">
        <f t="shared" si="2"/>
        <v>77399.380804953558</v>
      </c>
      <c r="D38">
        <v>6000000</v>
      </c>
      <c r="E38">
        <v>30000</v>
      </c>
      <c r="F38">
        <f>E38+D38+B38</f>
        <v>106030000</v>
      </c>
      <c r="G38">
        <f>F38/A38</f>
        <v>82066.563467492262</v>
      </c>
      <c r="H38" s="6">
        <f>132.8*10.764</f>
        <v>1429.4592</v>
      </c>
      <c r="J38">
        <f>21700+2500</f>
        <v>24200</v>
      </c>
    </row>
    <row r="39" spans="1:10" x14ac:dyDescent="0.25">
      <c r="C39" t="e">
        <f t="shared" si="2"/>
        <v>#DIV/0!</v>
      </c>
      <c r="D39">
        <v>375000</v>
      </c>
      <c r="E39">
        <v>30000</v>
      </c>
      <c r="F39">
        <f>E39+D39+B39</f>
        <v>405000</v>
      </c>
      <c r="G39" t="e">
        <f>F39/A39</f>
        <v>#DIV/0!</v>
      </c>
    </row>
    <row r="40" spans="1:10" ht="15.75" x14ac:dyDescent="0.25">
      <c r="A40" s="34"/>
      <c r="B40" s="35"/>
      <c r="C40" s="36" t="e">
        <f t="shared" si="2"/>
        <v>#DIV/0!</v>
      </c>
      <c r="D40" s="36">
        <v>485700</v>
      </c>
      <c r="E40" s="36">
        <v>30000</v>
      </c>
      <c r="F40" s="36">
        <f>E40+D40+B40</f>
        <v>515700</v>
      </c>
      <c r="G40" s="36" t="e">
        <f>F40/A40</f>
        <v>#DIV/0!</v>
      </c>
    </row>
    <row r="41" spans="1:10" ht="15.75" x14ac:dyDescent="0.25">
      <c r="A41" s="21"/>
      <c r="C41" t="e">
        <f t="shared" si="2"/>
        <v>#DIV/0!</v>
      </c>
    </row>
    <row r="42" spans="1:10" ht="15.75" x14ac:dyDescent="0.25">
      <c r="A42" s="34"/>
      <c r="B42" s="35"/>
      <c r="C42" s="36" t="e">
        <f t="shared" si="2"/>
        <v>#DIV/0!</v>
      </c>
      <c r="D42" s="36">
        <v>1194000</v>
      </c>
      <c r="E42" s="36">
        <v>30000</v>
      </c>
      <c r="F42" s="36">
        <f>E42+D42+B42</f>
        <v>1224000</v>
      </c>
      <c r="G42" s="36" t="e">
        <f>F42/A42</f>
        <v>#DIV/0!</v>
      </c>
    </row>
    <row r="43" spans="1:10" ht="15.75" x14ac:dyDescent="0.25">
      <c r="A43" s="34"/>
      <c r="B43" s="35"/>
      <c r="C43" s="36" t="e">
        <f t="shared" si="2"/>
        <v>#DIV/0!</v>
      </c>
      <c r="D43" s="36">
        <v>1220500</v>
      </c>
      <c r="E43" s="36">
        <v>30000</v>
      </c>
      <c r="F43" s="36">
        <f>E43+D43+B43</f>
        <v>1250500</v>
      </c>
      <c r="G43" s="36" t="e">
        <f>F43/A43</f>
        <v>#DIV/0!</v>
      </c>
    </row>
    <row r="44" spans="1:10" ht="15.75" x14ac:dyDescent="0.25">
      <c r="A44" s="21"/>
    </row>
    <row r="45" spans="1:10" ht="15.75" x14ac:dyDescent="0.25">
      <c r="A45" s="21"/>
    </row>
    <row r="46" spans="1:10" ht="15.75" x14ac:dyDescent="0.25">
      <c r="A46" s="21"/>
    </row>
    <row r="66" spans="3:5" x14ac:dyDescent="0.25">
      <c r="C66" s="6"/>
      <c r="D66" s="6"/>
      <c r="E66" s="6"/>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0B53E-5066-4CAC-B9C2-148BA4AEDFD5}">
  <dimension ref="A2:G23"/>
  <sheetViews>
    <sheetView workbookViewId="0">
      <selection activeCell="H23" sqref="H23"/>
    </sheetView>
  </sheetViews>
  <sheetFormatPr defaultRowHeight="15" x14ac:dyDescent="0.25"/>
  <cols>
    <col min="1" max="1" width="30" bestFit="1" customWidth="1"/>
    <col min="2" max="4" width="14.7109375" bestFit="1" customWidth="1"/>
    <col min="7" max="7" width="14.28515625" bestFit="1" customWidth="1"/>
  </cols>
  <sheetData>
    <row r="2" spans="1:7" ht="16.5" x14ac:dyDescent="0.3">
      <c r="A2" s="61" t="s">
        <v>24</v>
      </c>
      <c r="B2" s="60">
        <v>1601</v>
      </c>
      <c r="C2" s="60">
        <v>1701</v>
      </c>
      <c r="D2" s="60" t="s">
        <v>29</v>
      </c>
    </row>
    <row r="3" spans="1:7" ht="16.5" x14ac:dyDescent="0.3">
      <c r="A3" s="16" t="s">
        <v>0</v>
      </c>
      <c r="B3" s="17">
        <v>100000</v>
      </c>
      <c r="C3" s="17">
        <v>100000</v>
      </c>
      <c r="D3" s="17"/>
    </row>
    <row r="4" spans="1:7" ht="16.5" x14ac:dyDescent="0.3">
      <c r="A4" s="16" t="s">
        <v>1</v>
      </c>
      <c r="B4" s="17">
        <v>3000</v>
      </c>
      <c r="C4" s="17">
        <v>3000</v>
      </c>
      <c r="D4" s="17"/>
    </row>
    <row r="5" spans="1:7" ht="16.5" x14ac:dyDescent="0.3">
      <c r="A5" s="16" t="s">
        <v>2</v>
      </c>
      <c r="B5" s="17">
        <f>B3-B4</f>
        <v>97000</v>
      </c>
      <c r="C5" s="17">
        <f>C3-C4</f>
        <v>97000</v>
      </c>
      <c r="D5" s="17"/>
    </row>
    <row r="6" spans="1:7" ht="16.5" x14ac:dyDescent="0.3">
      <c r="A6" s="16" t="s">
        <v>3</v>
      </c>
      <c r="B6" s="17">
        <f>B4</f>
        <v>3000</v>
      </c>
      <c r="C6" s="17">
        <f>C4</f>
        <v>3000</v>
      </c>
      <c r="D6" s="17"/>
    </row>
    <row r="7" spans="1:7" ht="16.5" x14ac:dyDescent="0.3">
      <c r="A7" s="16" t="s">
        <v>4</v>
      </c>
      <c r="B7" s="16">
        <v>0</v>
      </c>
      <c r="C7" s="16">
        <v>0</v>
      </c>
      <c r="D7" s="16"/>
    </row>
    <row r="8" spans="1:7" ht="16.5" x14ac:dyDescent="0.3">
      <c r="A8" s="16" t="s">
        <v>5</v>
      </c>
      <c r="B8" s="16">
        <f>B9-B7</f>
        <v>60</v>
      </c>
      <c r="C8" s="16">
        <f>C9-C7</f>
        <v>60</v>
      </c>
      <c r="D8" s="16"/>
    </row>
    <row r="9" spans="1:7" ht="16.5" x14ac:dyDescent="0.3">
      <c r="A9" s="16" t="s">
        <v>6</v>
      </c>
      <c r="B9" s="16">
        <v>60</v>
      </c>
      <c r="C9" s="16">
        <v>60</v>
      </c>
      <c r="D9" s="16"/>
    </row>
    <row r="10" spans="1:7" ht="16.5" x14ac:dyDescent="0.3">
      <c r="A10" s="16" t="s">
        <v>7</v>
      </c>
      <c r="B10" s="16">
        <f>90*B7/B9</f>
        <v>0</v>
      </c>
      <c r="C10" s="16">
        <f>90*C7/C9</f>
        <v>0</v>
      </c>
      <c r="D10" s="16"/>
    </row>
    <row r="11" spans="1:7" ht="16.5" x14ac:dyDescent="0.3">
      <c r="A11" s="16"/>
      <c r="B11" s="59">
        <f>B10%</f>
        <v>0</v>
      </c>
      <c r="C11" s="59">
        <f>C10%</f>
        <v>0</v>
      </c>
      <c r="D11" s="59"/>
    </row>
    <row r="12" spans="1:7" ht="16.5" x14ac:dyDescent="0.3">
      <c r="A12" s="16" t="s">
        <v>8</v>
      </c>
      <c r="B12" s="17">
        <f>B6*B11</f>
        <v>0</v>
      </c>
      <c r="C12" s="17">
        <f>C6*C11</f>
        <v>0</v>
      </c>
      <c r="D12" s="17"/>
    </row>
    <row r="13" spans="1:7" ht="16.5" x14ac:dyDescent="0.3">
      <c r="A13" s="16" t="s">
        <v>9</v>
      </c>
      <c r="B13" s="17">
        <f>B6-B12</f>
        <v>3000</v>
      </c>
      <c r="C13" s="17">
        <f>C6-C12</f>
        <v>3000</v>
      </c>
      <c r="D13" s="17"/>
    </row>
    <row r="14" spans="1:7" ht="16.5" x14ac:dyDescent="0.3">
      <c r="A14" s="16" t="s">
        <v>2</v>
      </c>
      <c r="B14" s="17">
        <f>B5</f>
        <v>97000</v>
      </c>
      <c r="C14" s="17">
        <f>C5</f>
        <v>97000</v>
      </c>
      <c r="D14" s="17"/>
    </row>
    <row r="15" spans="1:7" ht="16.5" x14ac:dyDescent="0.3">
      <c r="A15" s="16" t="s">
        <v>10</v>
      </c>
      <c r="B15" s="17">
        <f>B14+B13</f>
        <v>100000</v>
      </c>
      <c r="C15" s="17">
        <f>C14+C13</f>
        <v>100000</v>
      </c>
      <c r="D15" s="17"/>
    </row>
    <row r="16" spans="1:7" ht="16.5" x14ac:dyDescent="0.3">
      <c r="A16" s="16" t="s">
        <v>21</v>
      </c>
      <c r="B16" s="16">
        <v>2448</v>
      </c>
      <c r="C16" s="16">
        <v>1851</v>
      </c>
      <c r="D16" s="16">
        <f>C16+B16</f>
        <v>4299</v>
      </c>
      <c r="G16" t="s">
        <v>25</v>
      </c>
    </row>
    <row r="17" spans="1:7" ht="16.5" x14ac:dyDescent="0.3">
      <c r="A17" s="27" t="s">
        <v>11</v>
      </c>
      <c r="B17" s="65">
        <f>B15*B16</f>
        <v>244800000</v>
      </c>
      <c r="C17" s="65">
        <f>C15*C16</f>
        <v>185100000</v>
      </c>
      <c r="D17" s="65">
        <f>B17+C17</f>
        <v>429900000</v>
      </c>
      <c r="G17" s="5">
        <v>3300000</v>
      </c>
    </row>
    <row r="18" spans="1:7" ht="16.5" x14ac:dyDescent="0.3">
      <c r="A18" s="27" t="s">
        <v>25</v>
      </c>
      <c r="B18" s="65"/>
      <c r="C18" s="65"/>
      <c r="D18" s="65">
        <v>23000000</v>
      </c>
      <c r="G18" s="26">
        <v>7</v>
      </c>
    </row>
    <row r="19" spans="1:7" ht="16.5" x14ac:dyDescent="0.3">
      <c r="A19" s="27" t="s">
        <v>29</v>
      </c>
      <c r="B19" s="65"/>
      <c r="C19" s="65"/>
      <c r="D19" s="65">
        <f>D18+D17</f>
        <v>452900000</v>
      </c>
      <c r="G19" s="26">
        <f>G18*G17</f>
        <v>23100000</v>
      </c>
    </row>
    <row r="20" spans="1:7" ht="16.5" x14ac:dyDescent="0.3">
      <c r="A20" s="27" t="s">
        <v>30</v>
      </c>
      <c r="B20" s="65"/>
      <c r="C20" s="65"/>
      <c r="D20" s="65">
        <f>D19*0.9</f>
        <v>407610000</v>
      </c>
    </row>
    <row r="21" spans="1:7" ht="16.5" x14ac:dyDescent="0.3">
      <c r="A21" s="27" t="s">
        <v>31</v>
      </c>
      <c r="B21" s="65"/>
      <c r="C21" s="65"/>
      <c r="D21" s="65">
        <f>D19*0.8</f>
        <v>362320000</v>
      </c>
    </row>
    <row r="22" spans="1:7" ht="16.5" x14ac:dyDescent="0.3">
      <c r="A22" s="27" t="s">
        <v>12</v>
      </c>
      <c r="B22" s="65"/>
      <c r="C22" s="65"/>
      <c r="D22" s="65">
        <f>4729*C4</f>
        <v>14187000</v>
      </c>
    </row>
    <row r="23" spans="1:7" ht="16.5" x14ac:dyDescent="0.3">
      <c r="A23" s="27" t="s">
        <v>16</v>
      </c>
      <c r="B23" s="65"/>
      <c r="C23" s="65"/>
      <c r="D23" s="65">
        <f>D19*0.035/12</f>
        <v>1320958.3333333335</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topLeftCell="A22" workbookViewId="0">
      <selection activeCell="N54" sqref="N54"/>
    </sheetView>
  </sheetViews>
  <sheetFormatPr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heetViews>
  <sheetFormatPr defaultRowHeight="1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heetViews>
  <sheetFormatPr defaultRowHeight="1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2D3C9-DF02-4BED-820A-814425B1AD34}">
  <dimension ref="A1"/>
  <sheetViews>
    <sheetView workbookViewId="0"/>
  </sheetViews>
  <sheetFormatPr defaultRowHeight="1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42FFF-758E-45D9-B548-BE4421FAA8E2}">
  <dimension ref="A3:A17"/>
  <sheetViews>
    <sheetView workbookViewId="0">
      <selection activeCell="F28" sqref="F28"/>
    </sheetView>
  </sheetViews>
  <sheetFormatPr defaultRowHeight="15" x14ac:dyDescent="0.25"/>
  <sheetData>
    <row r="3" spans="1:1" x14ac:dyDescent="0.25">
      <c r="A3" s="66" t="s">
        <v>32</v>
      </c>
    </row>
    <row r="7" spans="1:1" ht="19.5" x14ac:dyDescent="0.25">
      <c r="A7" s="67" t="s">
        <v>33</v>
      </c>
    </row>
    <row r="8" spans="1:1" x14ac:dyDescent="0.25">
      <c r="A8" s="68" t="s">
        <v>34</v>
      </c>
    </row>
    <row r="11" spans="1:1" ht="19.5" x14ac:dyDescent="0.25">
      <c r="A11" s="67" t="s">
        <v>35</v>
      </c>
    </row>
    <row r="12" spans="1:1" x14ac:dyDescent="0.25">
      <c r="A12" s="68" t="s">
        <v>36</v>
      </c>
    </row>
    <row r="14" spans="1:1" x14ac:dyDescent="0.25">
      <c r="A14" s="69" t="s">
        <v>37</v>
      </c>
    </row>
    <row r="17" spans="1:1" x14ac:dyDescent="0.25">
      <c r="A17" s="70" t="s">
        <v>38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8F26E-7B4C-47F4-8D62-D462A0F6A44F}">
  <dimension ref="A1"/>
  <sheetViews>
    <sheetView workbookViewId="0">
      <selection activeCell="R2" sqref="R2"/>
    </sheetView>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Sheet1</vt:lpstr>
      <vt:lpstr>Yogesh Vankar</vt:lpstr>
      <vt:lpstr>Sheet2</vt:lpstr>
      <vt:lpstr>Sheet3</vt:lpstr>
      <vt:lpstr>Sheet4</vt:lpstr>
      <vt:lpstr>Sheet5</vt:lpstr>
      <vt:lpstr>Sheet6</vt:lpstr>
      <vt:lpstr>Sheet7</vt:lpstr>
      <vt:lpstr>Sheet9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2024-03-14T10:31:17Z</dcterms:modified>
</cp:coreProperties>
</file>