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GLASS WALL SYSTEMS\"/>
    </mc:Choice>
  </mc:AlternateContent>
  <xr:revisionPtr revIDLastSave="0" documentId="13_ncr:1_{B240978C-FD97-4403-926D-E0838ED3B6E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C31" i="4" l="1"/>
  <c r="S13" i="5" l="1"/>
  <c r="S11" i="5"/>
  <c r="R14" i="6"/>
  <c r="R13" i="6"/>
  <c r="S14" i="7" l="1"/>
  <c r="C15" i="4" l="1"/>
  <c r="C18" i="4" s="1"/>
  <c r="O11" i="4"/>
  <c r="H11" i="4"/>
  <c r="J11" i="4" s="1"/>
  <c r="K11" i="4" s="1"/>
  <c r="L11" i="4" s="1"/>
  <c r="N11" i="4" s="1"/>
  <c r="O10" i="4"/>
  <c r="H10" i="4"/>
  <c r="J10" i="4" s="1"/>
  <c r="K10" i="4" s="1"/>
  <c r="L10" i="4" s="1"/>
  <c r="N10" i="4" s="1"/>
  <c r="M11" i="4" l="1"/>
  <c r="M10" i="4"/>
  <c r="I10" i="4"/>
  <c r="I11" i="4"/>
  <c r="O12" i="4"/>
  <c r="O14" i="4" l="1"/>
  <c r="H14" i="4"/>
  <c r="J14" i="4" s="1"/>
  <c r="K14" i="4" s="1"/>
  <c r="L14" i="4" s="1"/>
  <c r="N14" i="4" s="1"/>
  <c r="O13" i="4"/>
  <c r="O15" i="4" s="1"/>
  <c r="H13" i="4"/>
  <c r="J13" i="4" s="1"/>
  <c r="K13" i="4" s="1"/>
  <c r="L13" i="4" s="1"/>
  <c r="N13" i="4" s="1"/>
  <c r="M14" i="4" l="1"/>
  <c r="I14" i="4"/>
  <c r="M13" i="4"/>
  <c r="I13" i="4"/>
  <c r="C115" i="4"/>
  <c r="B84" i="4" l="1"/>
  <c r="B85" i="4" s="1"/>
  <c r="H12" i="4" l="1"/>
  <c r="I12" i="4" l="1"/>
  <c r="J12" i="4" l="1"/>
  <c r="K12" i="4" s="1"/>
  <c r="L12" i="4" s="1"/>
  <c r="N12" i="4" s="1"/>
  <c r="N15" i="4" s="1"/>
  <c r="M12" i="4" l="1"/>
  <c r="M15" i="4" s="1"/>
  <c r="C5" i="4"/>
  <c r="C28" i="4" s="1"/>
  <c r="C25" i="4"/>
  <c r="C35" i="4"/>
  <c r="C20" i="4" l="1"/>
  <c r="C29" i="4" l="1"/>
  <c r="C36" i="4"/>
  <c r="C32" i="4" l="1"/>
  <c r="C34" i="4" s="1"/>
  <c r="C33" i="4" l="1"/>
</calcChain>
</file>

<file path=xl/sharedStrings.xml><?xml version="1.0" encoding="utf-8"?>
<sst xmlns="http://schemas.openxmlformats.org/spreadsheetml/2006/main" count="54" uniqueCount="44">
  <si>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</si>
  <si>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</si>
  <si>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</si>
  <si>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</si>
  <si>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</si>
  <si>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</si>
  <si>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</si>
  <si>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</si>
  <si>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</si>
  <si>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</si>
  <si>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</si>
  <si>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</si>
  <si>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</si>
  <si>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</si>
  <si>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</si>
  <si>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</si>
  <si>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</si>
  <si>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</si>
  <si>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</si>
  <si>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</si>
  <si>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</si>
  <si>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</si>
  <si>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</si>
  <si>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</si>
  <si>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</si>
  <si>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</si>
  <si>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</si>
  <si>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</si>
  <si>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</si>
  <si>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</si>
  <si>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</si>
  <si>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</si>
  <si>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</si>
  <si>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</si>
  <si>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</si>
  <si>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</si>
  <si>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First Floor </t>
  </si>
  <si>
    <t xml:space="preserve"> </t>
  </si>
  <si>
    <t>Boiler Shed</t>
  </si>
  <si>
    <t xml:space="preserve">Ground floor </t>
  </si>
  <si>
    <t xml:space="preserve">Second Floor </t>
  </si>
  <si>
    <r>
      <t>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</rPr>
      <t>)</t>
    </r>
  </si>
  <si>
    <t xml:space="preserve">A-1 Building Shed 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</si>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</sst>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Rupee Foradian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2" fontId="14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3" fillId="0" borderId="0" xfId="1" applyFont="1"/>
    <xf numFmtId="2" fontId="1" fillId="0" borderId="0" xfId="0" applyNumberFormat="1" applyFont="1"/>
    <xf numFmtId="2" fontId="1" fillId="0" borderId="1" xfId="0" applyNumberFormat="1" applyFont="1" applyBorder="1"/>
    <xf numFmtId="2" fontId="10" fillId="0" borderId="1" xfId="1" applyNumberFormat="1" applyFont="1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top" wrapText="1" shrinkToFit="1"/>
    </xf>
    <xf numFmtId="0" fontId="15" fillId="0" borderId="1" xfId="0" applyFont="1" applyBorder="1" applyAlignment="1">
      <alignment horizontal="center" vertical="top" wrapText="1" shrinkToFit="1"/>
    </xf>
    <xf numFmtId="43" fontId="1" fillId="0" borderId="1" xfId="1" applyFont="1" applyBorder="1" applyAlignment="1">
      <alignment vertical="center" wrapText="1"/>
    </xf>
    <xf numFmtId="2" fontId="17" fillId="0" borderId="0" xfId="1" applyNumberFormat="1" applyFont="1"/>
    <xf numFmtId="0" fontId="17" fillId="0" borderId="0" xfId="0" applyFont="1"/>
    <xf numFmtId="0" fontId="18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357347</xdr:colOff>
      <xdr:row>16</xdr:row>
      <xdr:rowOff>85724</xdr:rowOff>
    </xdr:from>
    <xdr:to>
      <xdr:col>13</xdr:col>
      <xdr:colOff>352426</xdr:colOff>
      <xdr:row>38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4F24EF-6091-4759-A1FA-46000F71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347" y="4143374"/>
          <a:ext cx="6005354" cy="454342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153698</xdr:colOff>
      <xdr:row>35</xdr:row>
      <xdr:rowOff>96167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FF824-88A7-45B7-A53C-EA0C5FCA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297698" cy="6573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401297</xdr:colOff>
      <xdr:row>38</xdr:row>
      <xdr:rowOff>115273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DD338B-62B5-4BED-9F87-6BC271F47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935697" cy="69732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16</xdr:col>
      <xdr:colOff>288744</xdr:colOff>
      <xdr:row>38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35459-4829-4B0A-8FD2-0BE826A8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499"/>
          <a:ext cx="9432744" cy="707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2"/>
  <sheetViews>
    <sheetView tabSelected="1" zoomScaleNormal="100" workbookViewId="0">
      <pane xSplit="3" ySplit="8" topLeftCell="D18" activePane="bottomRight" state="frozen"/>
      <selection pane="topRight" activeCell="C1" sqref="C1"/>
      <selection pane="bottomLeft" activeCell="A7" sqref="A7"/>
      <selection pane="bottomRight" activeCell="P28" sqref="P28"/>
    </sheetView>
  </sheetViews>
  <sheetFormatPr defaultColWidth="20" defaultRowHeight="16.5" x14ac:dyDescent="0.3"/>
  <cols>
    <col min="1" max="1" width="6.7109375" style="1" customWidth="1"/>
    <col min="2" max="2" width="28" style="16" customWidth="1"/>
    <col min="3" max="3" width="14.5703125" style="66" customWidth="1"/>
    <col min="4" max="4" width="7.85546875" style="1" customWidth="1"/>
    <col min="5" max="5" width="7.7109375" style="1" customWidth="1"/>
    <col min="6" max="6" width="8.28515625" style="1" customWidth="1"/>
    <col min="7" max="7" width="11.7109375" style="4" customWidth="1"/>
    <col min="8" max="8" width="8.28515625" style="4" customWidth="1"/>
    <col min="9" max="9" width="9.85546875" style="4" customWidth="1"/>
    <col min="10" max="10" width="8.85546875" style="4" customWidth="1"/>
    <col min="11" max="11" width="9.7109375" style="1" customWidth="1"/>
    <col min="12" max="12" width="12" style="4" customWidth="1"/>
    <col min="13" max="13" width="13.7109375" style="1" customWidth="1"/>
    <col min="14" max="14" width="16.5703125" style="1" customWidth="1"/>
    <col min="15" max="15" width="15.28515625" style="4" customWidth="1"/>
    <col min="16" max="16384" width="20" style="1"/>
  </cols>
  <sheetData>
    <row r="1" spans="2:16" ht="17.25" customHeight="1" x14ac:dyDescent="0.3">
      <c r="B1" s="69"/>
      <c r="C1" s="69"/>
      <c r="D1" s="69"/>
      <c r="E1" s="69"/>
      <c r="F1" s="69"/>
      <c r="G1" s="69"/>
      <c r="H1" s="69"/>
      <c r="I1" s="1"/>
      <c r="J1" s="1"/>
      <c r="L1" s="1"/>
    </row>
    <row r="2" spans="2:16" ht="15.75" customHeight="1" x14ac:dyDescent="0.3">
      <c r="B2" s="6" t="s">
        <v>11</v>
      </c>
      <c r="C2" s="57"/>
    </row>
    <row r="3" spans="2:16" x14ac:dyDescent="0.3">
      <c r="B3" s="12" t="s">
        <v>9</v>
      </c>
      <c r="C3" s="75">
        <v>101299</v>
      </c>
      <c r="D3" s="38" t="s">
        <v>33</v>
      </c>
      <c r="G3" s="1"/>
      <c r="H3" s="1"/>
      <c r="I3" s="1"/>
      <c r="K3" s="4"/>
      <c r="M3" s="4"/>
      <c r="O3" s="1"/>
    </row>
    <row r="4" spans="2:16" x14ac:dyDescent="0.3">
      <c r="B4" s="13" t="s">
        <v>5</v>
      </c>
      <c r="C4" s="58">
        <v>1000</v>
      </c>
      <c r="D4" s="14"/>
      <c r="F4" s="71"/>
      <c r="G4" s="79"/>
      <c r="H4" s="81"/>
      <c r="I4" s="81"/>
      <c r="J4" s="81"/>
      <c r="K4" s="81"/>
      <c r="L4" s="81"/>
      <c r="M4" s="80"/>
      <c r="O4" s="1"/>
    </row>
    <row r="5" spans="2:16" x14ac:dyDescent="0.3">
      <c r="B5" s="39" t="s">
        <v>16</v>
      </c>
      <c r="C5" s="59">
        <f>ROUND((C3*C4),0)</f>
        <v>101299000</v>
      </c>
      <c r="D5" s="14"/>
      <c r="G5" s="18"/>
      <c r="H5" s="1"/>
      <c r="K5" s="4"/>
      <c r="M5" s="4"/>
      <c r="O5" s="1"/>
    </row>
    <row r="6" spans="2:16" ht="20.25" customHeight="1" x14ac:dyDescent="0.3">
      <c r="B6" s="40"/>
      <c r="C6" s="60"/>
      <c r="D6" s="41"/>
      <c r="F6" s="18"/>
      <c r="G6" s="20"/>
      <c r="H6" s="1"/>
      <c r="K6" s="4"/>
      <c r="M6" s="4"/>
      <c r="O6" s="1"/>
    </row>
    <row r="7" spans="2:16" ht="18.75" customHeight="1" x14ac:dyDescent="0.3">
      <c r="B7" s="87" t="s">
        <v>35</v>
      </c>
      <c r="C7" s="87"/>
      <c r="E7" s="17"/>
    </row>
    <row r="8" spans="2:16" s="2" customFormat="1" ht="63.75" x14ac:dyDescent="0.2">
      <c r="B8" s="42" t="s">
        <v>17</v>
      </c>
      <c r="C8" s="61" t="s">
        <v>29</v>
      </c>
      <c r="D8" s="42" t="s">
        <v>0</v>
      </c>
      <c r="E8" s="42" t="s">
        <v>1</v>
      </c>
      <c r="F8" s="42" t="s">
        <v>2</v>
      </c>
      <c r="G8" s="42" t="s">
        <v>18</v>
      </c>
      <c r="H8" s="42" t="s">
        <v>32</v>
      </c>
      <c r="I8" s="42" t="s">
        <v>19</v>
      </c>
      <c r="J8" s="42" t="s">
        <v>3</v>
      </c>
      <c r="K8" s="42" t="s">
        <v>4</v>
      </c>
      <c r="L8" s="42" t="s">
        <v>14</v>
      </c>
      <c r="M8" s="42" t="s">
        <v>20</v>
      </c>
      <c r="N8" s="76" t="s">
        <v>15</v>
      </c>
      <c r="O8" s="42" t="s">
        <v>21</v>
      </c>
      <c r="P8" s="2" t="s">
        <v>37</v>
      </c>
    </row>
    <row r="9" spans="2:16" s="22" customFormat="1" x14ac:dyDescent="0.2">
      <c r="B9" s="21"/>
      <c r="C9" s="61" t="s">
        <v>28</v>
      </c>
      <c r="D9" s="42"/>
      <c r="E9" s="42"/>
      <c r="F9" s="42"/>
      <c r="G9" s="3" t="s">
        <v>22</v>
      </c>
      <c r="H9" s="42"/>
      <c r="I9" s="42"/>
      <c r="J9" s="3"/>
      <c r="K9" s="3"/>
      <c r="L9" s="3" t="s">
        <v>22</v>
      </c>
      <c r="M9" s="3" t="s">
        <v>22</v>
      </c>
      <c r="N9" s="77" t="s">
        <v>41</v>
      </c>
      <c r="O9" s="3" t="s">
        <v>22</v>
      </c>
    </row>
    <row r="10" spans="2:16" s="22" customFormat="1" x14ac:dyDescent="0.3">
      <c r="B10" s="49" t="s">
        <v>42</v>
      </c>
      <c r="C10" s="73">
        <v>13530</v>
      </c>
      <c r="D10" s="49">
        <v>2018</v>
      </c>
      <c r="E10" s="23">
        <v>2024</v>
      </c>
      <c r="F10" s="44">
        <v>50</v>
      </c>
      <c r="G10" s="44">
        <v>20000</v>
      </c>
      <c r="H10" s="44">
        <f t="shared" ref="H10:H11" si="0">E10-D10</f>
        <v>6</v>
      </c>
      <c r="I10" s="44">
        <f t="shared" ref="I10:I11" si="1">F10-H10</f>
        <v>44</v>
      </c>
      <c r="J10" s="44">
        <f t="shared" ref="J10:J11" si="2">IF(H10&gt;=5,90*H10/F10,0)</f>
        <v>10.8</v>
      </c>
      <c r="K10" s="44">
        <f t="shared" ref="K10:K11" si="3">G10/100*J10</f>
        <v>2160</v>
      </c>
      <c r="L10" s="44">
        <f t="shared" ref="L10:L11" si="4">ROUND((G10-K10),0)</f>
        <v>17840</v>
      </c>
      <c r="M10" s="44">
        <f t="shared" ref="M10:M11" si="5">O10-N10</f>
        <v>29224800</v>
      </c>
      <c r="N10" s="78">
        <f t="shared" ref="N10:N11" si="6">ROUND(L10*C10,0)</f>
        <v>241375200</v>
      </c>
      <c r="O10" s="44">
        <f>ROUND(G10*C10,0)</f>
        <v>270600000</v>
      </c>
    </row>
    <row r="11" spans="2:16" s="22" customFormat="1" x14ac:dyDescent="0.3">
      <c r="B11" s="49" t="s">
        <v>38</v>
      </c>
      <c r="C11" s="73"/>
      <c r="D11" s="49"/>
      <c r="E11" s="23"/>
      <c r="F11" s="44"/>
      <c r="G11" s="44"/>
      <c r="H11" s="44">
        <f t="shared" si="0"/>
        <v>0</v>
      </c>
      <c r="I11" s="44">
        <f t="shared" si="1"/>
        <v>0</v>
      </c>
      <c r="J11" s="44">
        <f t="shared" si="2"/>
        <v>0</v>
      </c>
      <c r="K11" s="44">
        <f t="shared" si="3"/>
        <v>0</v>
      </c>
      <c r="L11" s="44">
        <f t="shared" si="4"/>
        <v>0</v>
      </c>
      <c r="M11" s="44">
        <f t="shared" si="5"/>
        <v>0</v>
      </c>
      <c r="N11" s="78">
        <f t="shared" si="6"/>
        <v>0</v>
      </c>
      <c r="O11" s="44">
        <f t="shared" ref="O11" si="7">ROUND(G11*C11,0)</f>
        <v>0</v>
      </c>
    </row>
    <row r="12" spans="2:16" s="22" customFormat="1" x14ac:dyDescent="0.3">
      <c r="B12" s="49" t="s">
        <v>39</v>
      </c>
      <c r="C12" s="73"/>
      <c r="D12" s="49"/>
      <c r="E12" s="23"/>
      <c r="F12" s="44"/>
      <c r="G12" s="44"/>
      <c r="H12" s="44">
        <f t="shared" ref="H12:H14" si="8">E12-D12</f>
        <v>0</v>
      </c>
      <c r="I12" s="44">
        <f t="shared" ref="I12:I14" si="9">F12-H12</f>
        <v>0</v>
      </c>
      <c r="J12" s="44">
        <f t="shared" ref="J12:J14" si="10">IF(H12&gt;=5,90*H12/F12,0)</f>
        <v>0</v>
      </c>
      <c r="K12" s="44">
        <f t="shared" ref="K12:K14" si="11">G12/100*J12</f>
        <v>0</v>
      </c>
      <c r="L12" s="44">
        <f t="shared" ref="L12:L14" si="12">ROUND((G12-K12),0)</f>
        <v>0</v>
      </c>
      <c r="M12" s="44">
        <f t="shared" ref="M12:M14" si="13">O12-N12</f>
        <v>0</v>
      </c>
      <c r="N12" s="78">
        <f t="shared" ref="N12:N14" si="14">ROUND(L12*C12,0)</f>
        <v>0</v>
      </c>
      <c r="O12" s="44">
        <f>ROUND(G12*C12,0)</f>
        <v>0</v>
      </c>
    </row>
    <row r="13" spans="2:16" s="22" customFormat="1" x14ac:dyDescent="0.3">
      <c r="B13" s="49" t="s">
        <v>36</v>
      </c>
      <c r="C13" s="73"/>
      <c r="D13" s="49"/>
      <c r="E13" s="23"/>
      <c r="F13" s="44"/>
      <c r="G13" s="44"/>
      <c r="H13" s="44">
        <f t="shared" si="8"/>
        <v>0</v>
      </c>
      <c r="I13" s="44">
        <f t="shared" si="9"/>
        <v>0</v>
      </c>
      <c r="J13" s="44">
        <f t="shared" si="10"/>
        <v>0</v>
      </c>
      <c r="K13" s="44">
        <f t="shared" si="11"/>
        <v>0</v>
      </c>
      <c r="L13" s="44">
        <f t="shared" si="12"/>
        <v>0</v>
      </c>
      <c r="M13" s="44">
        <f t="shared" si="13"/>
        <v>0</v>
      </c>
      <c r="N13" s="78">
        <f t="shared" si="14"/>
        <v>0</v>
      </c>
      <c r="O13" s="44">
        <f t="shared" ref="O13:O14" si="15">ROUND(G13*C13,0)</f>
        <v>0</v>
      </c>
    </row>
    <row r="14" spans="2:16" s="22" customFormat="1" x14ac:dyDescent="0.3">
      <c r="B14" s="49" t="s">
        <v>40</v>
      </c>
      <c r="C14" s="73"/>
      <c r="D14" s="49"/>
      <c r="E14" s="23"/>
      <c r="F14" s="44"/>
      <c r="G14" s="44"/>
      <c r="H14" s="44">
        <f t="shared" si="8"/>
        <v>0</v>
      </c>
      <c r="I14" s="44">
        <f t="shared" si="9"/>
        <v>0</v>
      </c>
      <c r="J14" s="44">
        <f t="shared" si="10"/>
        <v>0</v>
      </c>
      <c r="K14" s="44">
        <f t="shared" si="11"/>
        <v>0</v>
      </c>
      <c r="L14" s="44">
        <f t="shared" si="12"/>
        <v>0</v>
      </c>
      <c r="M14" s="44">
        <f t="shared" si="13"/>
        <v>0</v>
      </c>
      <c r="N14" s="78">
        <f t="shared" si="14"/>
        <v>0</v>
      </c>
      <c r="O14" s="44">
        <f t="shared" si="15"/>
        <v>0</v>
      </c>
    </row>
    <row r="15" spans="2:16" s="26" customFormat="1" x14ac:dyDescent="0.3">
      <c r="B15" s="25" t="s">
        <v>34</v>
      </c>
      <c r="C15" s="62">
        <f>SUM(C10:C14)</f>
        <v>13530</v>
      </c>
      <c r="D15" s="47"/>
      <c r="E15" s="47"/>
      <c r="F15" s="45"/>
      <c r="G15" s="44"/>
      <c r="H15" s="46"/>
      <c r="I15" s="46"/>
      <c r="J15" s="46"/>
      <c r="K15" s="46"/>
      <c r="L15" s="46"/>
      <c r="M15" s="48">
        <f>SUM(M10:M14)</f>
        <v>29224800</v>
      </c>
      <c r="N15" s="48">
        <f>SUM(N10:N14)</f>
        <v>241375200</v>
      </c>
      <c r="O15" s="48">
        <f>SUM(O10:O14)</f>
        <v>270600000</v>
      </c>
    </row>
    <row r="16" spans="2:16" s="26" customFormat="1" ht="18.75" customHeight="1" x14ac:dyDescent="0.3">
      <c r="B16" s="51"/>
      <c r="C16" s="63"/>
      <c r="D16" s="52"/>
      <c r="E16" s="52"/>
      <c r="F16" s="53"/>
      <c r="G16" s="54"/>
      <c r="H16" s="55"/>
      <c r="I16" s="55"/>
      <c r="J16" s="55"/>
      <c r="K16" s="55"/>
      <c r="L16" s="55"/>
      <c r="M16" s="56"/>
      <c r="N16" s="56"/>
      <c r="O16" s="56"/>
    </row>
    <row r="17" spans="2:16" x14ac:dyDescent="0.3">
      <c r="B17" s="82" t="s">
        <v>23</v>
      </c>
      <c r="C17" s="82"/>
      <c r="D17" s="24"/>
      <c r="E17" s="24"/>
      <c r="G17" s="70"/>
      <c r="H17" s="29"/>
      <c r="I17" s="1"/>
      <c r="J17" s="1"/>
      <c r="L17" s="1"/>
      <c r="O17" s="1"/>
    </row>
    <row r="18" spans="2:16" x14ac:dyDescent="0.3">
      <c r="B18" s="12" t="s">
        <v>24</v>
      </c>
      <c r="C18" s="59">
        <f>C15</f>
        <v>13530</v>
      </c>
      <c r="D18" s="24"/>
      <c r="E18" s="4"/>
      <c r="F18" s="70"/>
      <c r="H18" s="29"/>
      <c r="I18" s="1"/>
      <c r="J18" s="1"/>
      <c r="L18" s="1"/>
      <c r="O18" s="1"/>
    </row>
    <row r="19" spans="2:16" x14ac:dyDescent="0.3">
      <c r="B19" s="13" t="s">
        <v>5</v>
      </c>
      <c r="C19" s="58"/>
      <c r="D19" s="24"/>
      <c r="E19" s="24"/>
      <c r="G19" s="29"/>
      <c r="H19" s="29"/>
      <c r="I19" s="26"/>
      <c r="J19" s="26"/>
      <c r="K19" s="26"/>
      <c r="L19" s="26"/>
      <c r="N19" s="19"/>
      <c r="O19" s="1"/>
    </row>
    <row r="20" spans="2:16" x14ac:dyDescent="0.3">
      <c r="B20" s="13" t="s">
        <v>6</v>
      </c>
      <c r="C20" s="59">
        <f>ROUND((C18*C19),0)</f>
        <v>0</v>
      </c>
      <c r="D20" s="24"/>
      <c r="E20" s="24"/>
      <c r="G20" s="29"/>
      <c r="H20" s="29"/>
      <c r="I20" s="1"/>
      <c r="J20" s="1"/>
      <c r="L20" s="19"/>
      <c r="M20" s="19"/>
      <c r="O20" s="1"/>
    </row>
    <row r="21" spans="2:16" x14ac:dyDescent="0.3">
      <c r="B21" s="27"/>
      <c r="C21" s="64"/>
      <c r="D21" s="24"/>
      <c r="E21" s="50"/>
      <c r="G21" s="29"/>
      <c r="H21" s="29"/>
      <c r="I21" s="1"/>
      <c r="J21" s="1"/>
      <c r="L21" s="1"/>
      <c r="O21" s="1"/>
    </row>
    <row r="22" spans="2:16" ht="16.5" customHeight="1" x14ac:dyDescent="0.3">
      <c r="B22" s="83" t="s">
        <v>13</v>
      </c>
      <c r="C22" s="84"/>
      <c r="D22" s="24"/>
      <c r="E22" s="28"/>
      <c r="F22" s="11"/>
      <c r="G22" s="68"/>
      <c r="H22" s="67"/>
      <c r="I22" s="1"/>
      <c r="J22" s="1"/>
      <c r="L22" s="1"/>
      <c r="O22" s="1"/>
    </row>
    <row r="23" spans="2:16" x14ac:dyDescent="0.3">
      <c r="B23" s="12" t="s">
        <v>9</v>
      </c>
      <c r="C23" s="59"/>
      <c r="D23" s="30"/>
      <c r="E23" s="4"/>
      <c r="F23" s="11"/>
      <c r="H23" s="1"/>
      <c r="I23" s="1"/>
      <c r="J23" s="1"/>
      <c r="L23" s="1"/>
      <c r="O23" s="1"/>
    </row>
    <row r="24" spans="2:16" x14ac:dyDescent="0.3">
      <c r="B24" s="13" t="s">
        <v>5</v>
      </c>
      <c r="C24" s="58">
        <v>5000000</v>
      </c>
      <c r="D24" s="17"/>
      <c r="E24" s="4"/>
      <c r="H24" s="1"/>
      <c r="I24" s="1"/>
      <c r="J24" s="1"/>
      <c r="L24" s="1"/>
      <c r="O24" s="1"/>
    </row>
    <row r="25" spans="2:16" x14ac:dyDescent="0.3">
      <c r="B25" s="13" t="s">
        <v>6</v>
      </c>
      <c r="C25" s="59">
        <f>ROUND((C23*C24),0)</f>
        <v>0</v>
      </c>
      <c r="D25" s="5"/>
      <c r="E25" s="4"/>
      <c r="H25" s="1"/>
      <c r="I25" s="1"/>
      <c r="J25" s="1"/>
      <c r="L25" s="1"/>
      <c r="O25" s="1"/>
    </row>
    <row r="26" spans="2:16" x14ac:dyDescent="0.3">
      <c r="C26" s="65"/>
      <c r="D26" s="5"/>
      <c r="E26" s="5"/>
      <c r="G26" s="11"/>
      <c r="I26" s="7"/>
      <c r="J26" s="7"/>
      <c r="M26" s="11"/>
    </row>
    <row r="27" spans="2:16" x14ac:dyDescent="0.3">
      <c r="B27" s="85"/>
      <c r="C27" s="86"/>
      <c r="D27" s="11"/>
      <c r="E27" s="4"/>
      <c r="F27" s="7"/>
      <c r="G27" s="7"/>
      <c r="H27" s="1"/>
      <c r="J27" s="11"/>
      <c r="K27" s="4"/>
      <c r="M27" s="4"/>
      <c r="O27" s="1"/>
    </row>
    <row r="28" spans="2:16" x14ac:dyDescent="0.3">
      <c r="B28" s="31" t="s">
        <v>11</v>
      </c>
      <c r="C28" s="59">
        <f>C5</f>
        <v>101299000</v>
      </c>
      <c r="D28" s="9"/>
      <c r="E28" s="9"/>
      <c r="F28" s="10"/>
      <c r="G28" s="10"/>
      <c r="H28" s="1"/>
      <c r="J28" s="8"/>
      <c r="K28" s="4"/>
      <c r="M28" s="4"/>
      <c r="O28" s="1"/>
    </row>
    <row r="29" spans="2:16" x14ac:dyDescent="0.3">
      <c r="B29" s="31" t="s">
        <v>12</v>
      </c>
      <c r="C29" s="59">
        <f>N15</f>
        <v>241375200</v>
      </c>
      <c r="D29" s="9"/>
      <c r="E29" s="9"/>
      <c r="F29" s="72"/>
      <c r="J29" s="10"/>
      <c r="K29" s="4"/>
      <c r="M29" s="4"/>
      <c r="P29" s="4"/>
    </row>
    <row r="30" spans="2:16" x14ac:dyDescent="0.3">
      <c r="B30" s="31" t="s">
        <v>25</v>
      </c>
      <c r="C30" s="59"/>
      <c r="D30" s="9"/>
      <c r="E30" s="9"/>
      <c r="F30" s="10"/>
      <c r="G30" s="10"/>
      <c r="J30" s="10"/>
      <c r="K30" s="4"/>
      <c r="M30" s="4"/>
      <c r="O30" s="1"/>
    </row>
    <row r="31" spans="2:16" x14ac:dyDescent="0.3">
      <c r="B31" s="31" t="s">
        <v>10</v>
      </c>
      <c r="C31" s="59">
        <f>C24</f>
        <v>5000000</v>
      </c>
      <c r="D31" s="9"/>
      <c r="E31" s="9"/>
      <c r="F31" s="10"/>
      <c r="G31" s="10"/>
      <c r="H31" s="1"/>
      <c r="J31" s="10"/>
      <c r="K31" s="4"/>
      <c r="M31" s="4"/>
      <c r="O31" s="1"/>
    </row>
    <row r="32" spans="2:16" x14ac:dyDescent="0.3">
      <c r="B32" s="32" t="s">
        <v>30</v>
      </c>
      <c r="C32" s="74">
        <f>C28+C29+C30+C31</f>
        <v>347674200</v>
      </c>
      <c r="D32" s="8"/>
      <c r="E32" s="4"/>
      <c r="F32" s="15"/>
      <c r="G32" s="4" t="s">
        <v>31</v>
      </c>
      <c r="J32" s="1"/>
      <c r="K32" s="4"/>
      <c r="M32" s="4"/>
      <c r="O32" s="1"/>
    </row>
    <row r="33" spans="2:15" x14ac:dyDescent="0.3">
      <c r="B33" s="32" t="s">
        <v>7</v>
      </c>
      <c r="C33" s="74">
        <f>ROUND(C32*0.9,0)</f>
        <v>312906780</v>
      </c>
      <c r="D33" s="8"/>
      <c r="E33" s="4"/>
      <c r="J33" s="1"/>
      <c r="K33" s="4"/>
      <c r="M33" s="4"/>
      <c r="O33" s="1"/>
    </row>
    <row r="34" spans="2:15" x14ac:dyDescent="0.3">
      <c r="B34" s="32" t="s">
        <v>8</v>
      </c>
      <c r="C34" s="74">
        <f>MROUND(C32*80%,1)</f>
        <v>278139360</v>
      </c>
      <c r="D34" s="8"/>
      <c r="E34" s="4"/>
      <c r="F34" s="15"/>
      <c r="G34" s="15"/>
      <c r="J34" s="1"/>
      <c r="K34" s="4"/>
      <c r="M34" s="4"/>
      <c r="O34" s="1"/>
    </row>
    <row r="35" spans="2:15" x14ac:dyDescent="0.3">
      <c r="B35" s="32" t="s">
        <v>26</v>
      </c>
      <c r="C35" s="74">
        <f>O15</f>
        <v>270600000</v>
      </c>
      <c r="D35" s="4"/>
      <c r="E35" s="4"/>
      <c r="F35" s="4"/>
      <c r="J35" s="1"/>
      <c r="K35" s="4"/>
      <c r="M35" s="33"/>
      <c r="O35" s="1"/>
    </row>
    <row r="36" spans="2:15" x14ac:dyDescent="0.3">
      <c r="B36" s="31" t="s">
        <v>27</v>
      </c>
      <c r="C36" s="74">
        <f>D5+N15</f>
        <v>241375200</v>
      </c>
      <c r="D36" s="4"/>
      <c r="E36" s="4"/>
      <c r="F36" s="4"/>
      <c r="J36" s="1"/>
      <c r="K36" s="4"/>
      <c r="M36" s="33"/>
      <c r="O36" s="1"/>
    </row>
    <row r="37" spans="2:15" x14ac:dyDescent="0.3">
      <c r="B37" s="1"/>
      <c r="F37" s="72"/>
    </row>
    <row r="38" spans="2:15" x14ac:dyDescent="0.3">
      <c r="B38" s="1"/>
      <c r="F38" s="72"/>
      <c r="M38" s="34"/>
    </row>
    <row r="39" spans="2:15" x14ac:dyDescent="0.3">
      <c r="B39" s="1"/>
      <c r="M39" s="34"/>
    </row>
    <row r="40" spans="2:15" x14ac:dyDescent="0.3">
      <c r="B40" s="1"/>
      <c r="M40" s="34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</row>
    <row r="46" spans="2:15" x14ac:dyDescent="0.3">
      <c r="B46" s="1"/>
    </row>
    <row r="47" spans="2:15" x14ac:dyDescent="0.3">
      <c r="B47" s="1"/>
      <c r="C47" s="57"/>
    </row>
    <row r="48" spans="2:15" x14ac:dyDescent="0.3">
      <c r="B48" s="1"/>
      <c r="C48" s="57"/>
    </row>
    <row r="49" spans="2:11" x14ac:dyDescent="0.3">
      <c r="B49" s="1"/>
      <c r="C49" s="57"/>
    </row>
    <row r="50" spans="2:11" x14ac:dyDescent="0.3">
      <c r="B50" s="1"/>
    </row>
    <row r="51" spans="2:11" x14ac:dyDescent="0.3">
      <c r="B51" s="1"/>
      <c r="C51" s="57"/>
    </row>
    <row r="52" spans="2:11" x14ac:dyDescent="0.3">
      <c r="B52" s="1"/>
      <c r="C52" s="57"/>
      <c r="F52" s="15"/>
      <c r="G52" s="15"/>
    </row>
    <row r="53" spans="2:11" x14ac:dyDescent="0.3">
      <c r="B53" s="1"/>
      <c r="C53" s="57"/>
    </row>
    <row r="54" spans="2:11" x14ac:dyDescent="0.3">
      <c r="B54" s="1"/>
      <c r="C54" s="57"/>
    </row>
    <row r="55" spans="2:11" x14ac:dyDescent="0.3">
      <c r="B55" s="1"/>
      <c r="C55" s="57"/>
    </row>
    <row r="56" spans="2:11" x14ac:dyDescent="0.3">
      <c r="B56" s="1"/>
      <c r="C56" s="57"/>
      <c r="G56" s="35"/>
      <c r="H56" s="35"/>
      <c r="I56" s="35"/>
      <c r="J56" s="35"/>
      <c r="K56" s="6"/>
    </row>
    <row r="57" spans="2:11" x14ac:dyDescent="0.3">
      <c r="B57" s="1"/>
      <c r="C57" s="57"/>
      <c r="G57" s="33"/>
      <c r="H57" s="1"/>
      <c r="I57" s="33"/>
      <c r="J57" s="33"/>
    </row>
    <row r="58" spans="2:11" x14ac:dyDescent="0.3">
      <c r="B58" s="1"/>
      <c r="C58" s="57"/>
      <c r="G58" s="33"/>
      <c r="H58" s="33"/>
      <c r="I58" s="43"/>
      <c r="J58" s="43"/>
    </row>
    <row r="59" spans="2:11" x14ac:dyDescent="0.3">
      <c r="B59" s="1"/>
      <c r="C59" s="57"/>
      <c r="G59" s="33"/>
      <c r="H59" s="33"/>
      <c r="I59" s="33"/>
      <c r="J59" s="33"/>
    </row>
    <row r="60" spans="2:11" x14ac:dyDescent="0.3">
      <c r="B60" s="1"/>
      <c r="C60" s="57"/>
      <c r="G60" s="33"/>
      <c r="H60" s="36"/>
      <c r="I60" s="33"/>
      <c r="J60" s="33"/>
    </row>
    <row r="61" spans="2:11" x14ac:dyDescent="0.3">
      <c r="B61" s="1"/>
      <c r="C61" s="57"/>
      <c r="G61" s="33"/>
      <c r="H61" s="33"/>
      <c r="I61" s="33"/>
      <c r="J61" s="33"/>
    </row>
    <row r="62" spans="2:11" x14ac:dyDescent="0.3">
      <c r="B62" s="1"/>
      <c r="C62" s="57"/>
      <c r="G62" s="33"/>
      <c r="H62" s="33"/>
      <c r="I62" s="33"/>
      <c r="J62" s="33"/>
    </row>
    <row r="63" spans="2:11" x14ac:dyDescent="0.3">
      <c r="B63" s="1"/>
      <c r="C63" s="57"/>
      <c r="G63" s="33"/>
      <c r="H63" s="33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</row>
    <row r="68" spans="2:10" x14ac:dyDescent="0.3">
      <c r="B68" s="1"/>
      <c r="C68" s="57"/>
    </row>
    <row r="69" spans="2:10" x14ac:dyDescent="0.3">
      <c r="B69" s="1"/>
      <c r="C69" s="57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  <c r="G72" s="37"/>
    </row>
    <row r="73" spans="2:10" x14ac:dyDescent="0.3">
      <c r="B73" s="1"/>
      <c r="C73" s="57"/>
      <c r="G73" s="37"/>
    </row>
    <row r="74" spans="2:10" x14ac:dyDescent="0.3">
      <c r="B74" s="1"/>
      <c r="C74" s="57"/>
      <c r="G74" s="3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</row>
    <row r="83" spans="2:7" x14ac:dyDescent="0.3">
      <c r="B83" s="1"/>
      <c r="C83" s="57"/>
    </row>
    <row r="84" spans="2:7" x14ac:dyDescent="0.3">
      <c r="B84" s="1">
        <f>3350000/300</f>
        <v>11166.666666666666</v>
      </c>
      <c r="C84" s="57"/>
    </row>
    <row r="85" spans="2:7" x14ac:dyDescent="0.3">
      <c r="B85" s="1">
        <f>B84/10.764</f>
        <v>1037.4086461042982</v>
      </c>
      <c r="C85" s="5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>
        <f>1969*10.764</f>
        <v>21194.315999999999</v>
      </c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</sheetData>
  <mergeCells count="4">
    <mergeCell ref="B17:C17"/>
    <mergeCell ref="B22:C22"/>
    <mergeCell ref="B27:C27"/>
    <mergeCell ref="B7:C7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S11:T13"/>
  <sheetViews>
    <sheetView workbookViewId="0">
      <selection activeCell="S21" sqref="S21"/>
    </sheetView>
  </sheetViews>
  <sheetFormatPr defaultRowHeight="15" x14ac:dyDescent="0.25"/>
  <sheetData>
    <row r="11" spans="19:20" x14ac:dyDescent="0.25">
      <c r="S11">
        <f>101298.97/10.764</f>
        <v>9410.9039390561138</v>
      </c>
    </row>
    <row r="13" spans="19:20" x14ac:dyDescent="0.25">
      <c r="S13">
        <f>4.9/9410</f>
        <v>5.2072263549415518E-4</v>
      </c>
      <c r="T13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R13:S14"/>
  <sheetViews>
    <sheetView workbookViewId="0">
      <selection activeCell="R14" sqref="R14"/>
    </sheetView>
  </sheetViews>
  <sheetFormatPr defaultRowHeight="15" x14ac:dyDescent="0.25"/>
  <cols>
    <col min="22" max="22" width="14.5703125" customWidth="1"/>
  </cols>
  <sheetData>
    <row r="13" spans="18:19" x14ac:dyDescent="0.25">
      <c r="R13">
        <f>29375/10.764</f>
        <v>2729.00408769974</v>
      </c>
    </row>
    <row r="14" spans="18:19" x14ac:dyDescent="0.25">
      <c r="R14">
        <f>6000000/2729</f>
        <v>2198.6075485525835</v>
      </c>
      <c r="S14" t="s">
        <v>43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S14:T14"/>
  <sheetViews>
    <sheetView topLeftCell="A4" workbookViewId="0">
      <selection activeCell="S14" sqref="S14"/>
    </sheetView>
  </sheetViews>
  <sheetFormatPr defaultRowHeight="15" x14ac:dyDescent="0.25"/>
  <sheetData>
    <row r="14" spans="19:20" x14ac:dyDescent="0.25">
      <c r="S14">
        <f>17500000/6717</f>
        <v>2605.3297603096621</v>
      </c>
      <c r="T14" t="s">
        <v>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topLeftCell="A7" workbookViewId="0">
      <selection activeCell="W13" sqref="W13:Y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2024-03-18T11:22:15Z</dcterms:modified>
</cp:coreProperties>
</file>