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USHIKESH VIVEK DEOLE - Private Case\"/>
    </mc:Choice>
  </mc:AlternateContent>
  <xr:revisionPtr revIDLastSave="0" documentId="13_ncr:1_{0669660D-AFAE-4425-A2F7-6011D59CF2B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2" i="4" l="1"/>
  <c r="W42" i="4"/>
  <c r="W37" i="4" l="1"/>
  <c r="E47" i="4" l="1"/>
  <c r="E40" i="4"/>
  <c r="E41" i="4"/>
  <c r="E42" i="4"/>
  <c r="E43" i="4"/>
  <c r="E44" i="4"/>
  <c r="E45" i="4"/>
  <c r="E46" i="4"/>
  <c r="E39" i="4"/>
  <c r="O42" i="16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<sst xmlns="http://schemas.openxmlformats.org/spreadsheetml/2006/main" count="51" uniqueCount="44">
  <si>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</si>
  <si>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</si>
  <si>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</si>
  <si>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</si>
  <si>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</si>
  <si>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</si>
  <si>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</si>
  <si>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</si>
  <si>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</si>
  <si>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</si>
  <si>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</si>
  <si>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</si>
  <si>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</si>
  <si>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</si>
  <si>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</si>
  <si>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</si>
  <si>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</si>
  <si>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</si>
  <si>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</si>
  <si>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</si>
  <si>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</si>
  <si>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</si>
  <si>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</si>
  <si>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</si>
  <si>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</si>
  <si>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</si>
  <si>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</si>
  <si>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</si>
  <si>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</si>
  <si>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</si>
  <si>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</si>
  <si>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</si>
  <si>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</si>
  <si>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</si>
  <si>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</si>
  <si>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</si>
  <si>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</si>
  <si>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</si>
  <si>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rate on BUA</t>
  </si>
  <si>
    <t>As per OC</t>
  </si>
  <si>
    <t>Measured CA</t>
  </si>
  <si>
    <t>FMV / RV</t>
  </si>
  <si>
    <t>RUSHIKESH VIVEK DEOLE/ Mr. Vivek Limaye &amp; Mrs. Vrinda Vivek Limaye - Private Report</t>
  </si>
  <si>
    <t>Single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</si>
</sst>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3</xdr:row>
      <xdr:rowOff>47626</xdr:rowOff>
    </xdr:from>
    <xdr:to>
      <xdr:col>28</xdr:col>
      <xdr:colOff>278730</xdr:colOff>
      <xdr:row>42</xdr:row>
      <xdr:rowOff>65240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C4B8B-6205-4C6D-AEC9-339F90E3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5" y="619126"/>
          <a:ext cx="15337755" cy="71804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202520</xdr:colOff>
      <xdr:row>46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3CAF0B-8F98-473B-97B6-D6F76448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80920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288257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42496C-771A-4707-A3ED-75660472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66657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09D89-0162-4E31-B529-197CFE2A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663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516889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326413-1968-450B-BBA5-2AA15785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95289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431152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BCDEB-923F-4C61-8EA0-0467C959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09552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373994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F214FB-F730-46CC-9514-173920FC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5239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2" s="41" customFormat="1" x14ac:dyDescent="0.25">
      <c r="A3" s="39">
        <f t="shared" ref="A3:A14" si="0">N3</f>
        <v>0</v>
      </c>
      <c r="B3" s="39">
        <f t="shared" ref="B3:B14" si="1">Q3</f>
        <v>580</v>
      </c>
      <c r="C3" s="39">
        <f>B3*1.2</f>
        <v>696</v>
      </c>
      <c r="D3" s="39">
        <f t="shared" ref="D3:D14" si="2">C3*1.2</f>
        <v>835.19999999999993</v>
      </c>
      <c r="E3" s="40">
        <f t="shared" ref="E3:E14" si="3">R3</f>
        <v>9000000</v>
      </c>
      <c r="F3" s="39">
        <f t="shared" ref="F3:F14" si="4">ROUND((E3/B3),0)</f>
        <v>15517</v>
      </c>
      <c r="G3" s="39">
        <f t="shared" ref="G3:G14" si="5">ROUND((E3/C3),0)</f>
        <v>12931</v>
      </c>
      <c r="H3" s="39">
        <f t="shared" ref="H3:H14" si="6">ROUND((E3/D3),0)</f>
        <v>10776</v>
      </c>
      <c r="I3" s="39" t="e">
        <f>#REF!</f>
        <v>#REF!</v>
      </c>
      <c r="J3" s="39">
        <f t="shared" ref="J3:J14" si="7">S3</f>
        <v>0</v>
      </c>
      <c r="O3" s="41">
        <v>0</v>
      </c>
      <c r="P3" s="41">
        <v>696</v>
      </c>
      <c r="Q3" s="41">
        <f t="shared" ref="P3:Q14" si="8">P3/1.2</f>
        <v>580</v>
      </c>
      <c r="R3" s="42">
        <v>9000000</v>
      </c>
    </row>
    <row r="4" spans="1:22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2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2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2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2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V14" s="41"/>
    </row>
    <row r="15" spans="1:22" ht="36.75" customHeight="1" x14ac:dyDescent="0.25">
      <c r="A15" s="43" t="s">
        <v>36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2" s="41" customFormat="1" x14ac:dyDescent="0.25">
      <c r="A16" s="39">
        <f t="shared" ref="A16:A28" si="32">N16</f>
        <v>0</v>
      </c>
      <c r="B16" s="39">
        <f t="shared" ref="B16:B28" si="33">Q16</f>
        <v>450</v>
      </c>
      <c r="C16" s="39">
        <f>B16*1.2</f>
        <v>540</v>
      </c>
      <c r="D16" s="39">
        <f t="shared" ref="D16:D28" si="34">C16*1.2</f>
        <v>648</v>
      </c>
      <c r="E16" s="40">
        <f t="shared" ref="E16:E28" si="35">R16</f>
        <v>9000000</v>
      </c>
      <c r="F16" s="39">
        <f t="shared" ref="F16:F28" si="36">ROUND((E16/B16),0)</f>
        <v>20000</v>
      </c>
      <c r="G16" s="39">
        <f t="shared" ref="G16:G28" si="37">ROUND((E16/C16),0)</f>
        <v>16667</v>
      </c>
      <c r="H16" s="39">
        <f t="shared" ref="H16:H28" si="38">ROUND((E16/D16),0)</f>
        <v>13889</v>
      </c>
      <c r="I16" s="39" t="e">
        <f>#REF!</f>
        <v>#REF!</v>
      </c>
      <c r="J16" s="39">
        <f t="shared" ref="J16:J28" si="39">S16</f>
        <v>0</v>
      </c>
      <c r="O16" s="41">
        <v>0</v>
      </c>
      <c r="P16" s="41">
        <f t="shared" ref="P16:Q28" si="40">O16/1.2</f>
        <v>0</v>
      </c>
      <c r="Q16" s="41">
        <v>450</v>
      </c>
      <c r="R16" s="42">
        <v>9000000</v>
      </c>
    </row>
    <row r="17" spans="1:24" x14ac:dyDescent="0.25">
      <c r="A17" s="4">
        <f t="shared" si="32"/>
        <v>0</v>
      </c>
      <c r="B17" s="4">
        <f t="shared" si="33"/>
        <v>320</v>
      </c>
      <c r="C17" s="4">
        <f t="shared" ref="C17:C28" si="41">B17*1.2</f>
        <v>384</v>
      </c>
      <c r="D17" s="4">
        <f t="shared" si="34"/>
        <v>460.79999999999995</v>
      </c>
      <c r="E17" s="5">
        <f t="shared" si="35"/>
        <v>5000000</v>
      </c>
      <c r="F17" s="9">
        <f t="shared" si="36"/>
        <v>15625</v>
      </c>
      <c r="G17" s="9">
        <f t="shared" si="37"/>
        <v>13021</v>
      </c>
      <c r="H17" s="9">
        <f t="shared" si="38"/>
        <v>10851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320</v>
      </c>
      <c r="R17" s="2">
        <v>5000000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7500000</v>
      </c>
      <c r="F18" s="9">
        <f t="shared" si="36"/>
        <v>18750</v>
      </c>
      <c r="G18" s="9">
        <f t="shared" si="37"/>
        <v>15625</v>
      </c>
      <c r="H18" s="9">
        <f t="shared" si="38"/>
        <v>13021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7500000</v>
      </c>
    </row>
    <row r="19" spans="1:24" x14ac:dyDescent="0.25">
      <c r="A19" s="4">
        <f t="shared" si="32"/>
        <v>0</v>
      </c>
      <c r="B19" s="4">
        <f t="shared" si="33"/>
        <v>484</v>
      </c>
      <c r="C19" s="4">
        <f t="shared" si="41"/>
        <v>580.79999999999995</v>
      </c>
      <c r="D19" s="4">
        <f t="shared" si="34"/>
        <v>696.95999999999992</v>
      </c>
      <c r="E19" s="5">
        <f t="shared" si="35"/>
        <v>9500000</v>
      </c>
      <c r="F19" s="9">
        <f t="shared" si="36"/>
        <v>19628</v>
      </c>
      <c r="G19" s="9">
        <f t="shared" si="37"/>
        <v>16357</v>
      </c>
      <c r="H19" s="9">
        <f t="shared" si="38"/>
        <v>13631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484</v>
      </c>
      <c r="R19" s="2">
        <v>9500000</v>
      </c>
    </row>
    <row r="20" spans="1:24" x14ac:dyDescent="0.25">
      <c r="A20" s="4">
        <f t="shared" si="32"/>
        <v>0</v>
      </c>
      <c r="B20" s="4">
        <f t="shared" si="33"/>
        <v>500</v>
      </c>
      <c r="C20" s="4">
        <f t="shared" si="41"/>
        <v>600</v>
      </c>
      <c r="D20" s="4">
        <f t="shared" si="34"/>
        <v>720</v>
      </c>
      <c r="E20" s="5">
        <f t="shared" si="35"/>
        <v>9100000</v>
      </c>
      <c r="F20" s="9">
        <f t="shared" si="36"/>
        <v>18200</v>
      </c>
      <c r="G20" s="9">
        <f t="shared" si="37"/>
        <v>15167</v>
      </c>
      <c r="H20" s="9">
        <f t="shared" si="38"/>
        <v>12639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500</v>
      </c>
      <c r="R20" s="2">
        <v>9100000</v>
      </c>
    </row>
    <row r="21" spans="1:24" s="41" customFormat="1" x14ac:dyDescent="0.25">
      <c r="A21" s="39">
        <f t="shared" si="32"/>
        <v>0</v>
      </c>
      <c r="B21" s="39">
        <f t="shared" si="33"/>
        <v>308.33333333333337</v>
      </c>
      <c r="C21" s="39">
        <f t="shared" si="41"/>
        <v>370.00000000000006</v>
      </c>
      <c r="D21" s="39">
        <f t="shared" si="34"/>
        <v>444.00000000000006</v>
      </c>
      <c r="E21" s="40">
        <f t="shared" si="35"/>
        <v>6200000</v>
      </c>
      <c r="F21" s="39">
        <f t="shared" si="36"/>
        <v>20108</v>
      </c>
      <c r="G21" s="39">
        <f t="shared" si="37"/>
        <v>16757</v>
      </c>
      <c r="H21" s="39">
        <f t="shared" si="38"/>
        <v>13964</v>
      </c>
      <c r="I21" s="39" t="e">
        <f>#REF!</f>
        <v>#REF!</v>
      </c>
      <c r="J21" s="39">
        <f t="shared" si="39"/>
        <v>0</v>
      </c>
      <c r="O21" s="41">
        <v>0</v>
      </c>
      <c r="P21" s="41">
        <v>370</v>
      </c>
      <c r="Q21" s="41">
        <f t="shared" si="40"/>
        <v>308.33333333333337</v>
      </c>
      <c r="R21" s="42">
        <v>6200000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39</v>
      </c>
      <c r="X33" s="25">
        <v>2024</v>
      </c>
    </row>
    <row r="34" spans="3:25" ht="15.75" x14ac:dyDescent="0.25">
      <c r="D34" t="s">
        <v>37</v>
      </c>
      <c r="E34">
        <v>540</v>
      </c>
      <c r="S34" s="10"/>
      <c r="T34" s="10"/>
      <c r="U34" s="17" t="s">
        <v>18</v>
      </c>
      <c r="V34" s="23"/>
      <c r="W34" s="24">
        <f>W35-W33</f>
        <v>21</v>
      </c>
      <c r="X34" s="24">
        <v>1985</v>
      </c>
      <c r="Y34" t="s">
        <v>39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4" t="s">
        <v>42</v>
      </c>
      <c r="Q36" s="44"/>
      <c r="R36" s="44"/>
      <c r="S36" s="44"/>
      <c r="T36" s="45"/>
      <c r="U36" s="21" t="s">
        <v>20</v>
      </c>
      <c r="V36" s="23"/>
      <c r="W36" s="24">
        <f>90*W33/W35</f>
        <v>58.5</v>
      </c>
      <c r="X36" s="24"/>
    </row>
    <row r="37" spans="3:25" ht="15.75" x14ac:dyDescent="0.25">
      <c r="D37" t="s">
        <v>40</v>
      </c>
      <c r="U37" s="17"/>
      <c r="V37" s="26"/>
      <c r="W37" s="27">
        <f>W36%</f>
        <v>0.58499999999999996</v>
      </c>
      <c r="X37" s="27"/>
    </row>
    <row r="38" spans="3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1462.5</v>
      </c>
      <c r="X38" s="22"/>
    </row>
    <row r="39" spans="3:25" ht="15.75" x14ac:dyDescent="0.25">
      <c r="C39">
        <v>9.09</v>
      </c>
      <c r="D39">
        <v>15.94</v>
      </c>
      <c r="E39">
        <f>C39*D39</f>
        <v>144.8946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1037.5</v>
      </c>
      <c r="X39" s="22"/>
    </row>
    <row r="40" spans="3:25" ht="15.75" x14ac:dyDescent="0.25">
      <c r="C40">
        <v>9.9</v>
      </c>
      <c r="D40">
        <v>8.27</v>
      </c>
      <c r="E40">
        <f t="shared" ref="E40:E46" si="53">C40*D40</f>
        <v>81.873000000000005</v>
      </c>
      <c r="R40" s="6" t="s">
        <v>33</v>
      </c>
      <c r="S40" s="16">
        <f>SUM(S39:S39)</f>
        <v>0</v>
      </c>
      <c r="U40" s="17" t="s">
        <v>15</v>
      </c>
      <c r="V40" s="18"/>
      <c r="W40" s="20">
        <f>W31</f>
        <v>13500</v>
      </c>
      <c r="X40" s="22"/>
    </row>
    <row r="41" spans="3:25" ht="15.75" x14ac:dyDescent="0.25">
      <c r="C41">
        <v>4.18</v>
      </c>
      <c r="D41">
        <v>3.05</v>
      </c>
      <c r="E41">
        <f t="shared" si="53"/>
        <v>12.748999999999999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C42">
        <v>3.99</v>
      </c>
      <c r="D42">
        <v>6.35</v>
      </c>
      <c r="E42">
        <f t="shared" si="53"/>
        <v>25.336500000000001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W40+W39+0.5</f>
        <v>14538</v>
      </c>
      <c r="X42" s="22">
        <v>2500</v>
      </c>
      <c r="Y42" s="15">
        <f>W42-X42</f>
        <v>12038</v>
      </c>
    </row>
    <row r="43" spans="3:25" ht="15.75" x14ac:dyDescent="0.25">
      <c r="C43">
        <v>7.4</v>
      </c>
      <c r="D43">
        <v>3</v>
      </c>
      <c r="E43">
        <f t="shared" si="53"/>
        <v>22.200000000000003</v>
      </c>
      <c r="S43" s="10"/>
      <c r="T43" s="10"/>
      <c r="U43" s="23"/>
      <c r="V43" s="23"/>
      <c r="W43" s="24"/>
      <c r="X43" s="24"/>
    </row>
    <row r="44" spans="3:25" ht="15.75" x14ac:dyDescent="0.25">
      <c r="C44">
        <v>4.58</v>
      </c>
      <c r="D44">
        <v>3.96</v>
      </c>
      <c r="E44">
        <f t="shared" si="53"/>
        <v>18.136800000000001</v>
      </c>
      <c r="S44" s="10"/>
      <c r="T44" s="10"/>
      <c r="U44" s="28" t="s">
        <v>31</v>
      </c>
      <c r="V44" s="30"/>
      <c r="W44" s="25">
        <v>540</v>
      </c>
      <c r="X44" s="24"/>
    </row>
    <row r="45" spans="3:25" ht="15.75" x14ac:dyDescent="0.25">
      <c r="C45">
        <v>11.64</v>
      </c>
      <c r="D45">
        <v>9.0299999999999994</v>
      </c>
      <c r="E45">
        <f t="shared" si="53"/>
        <v>105.1092</v>
      </c>
      <c r="P45" s="13" t="s">
        <v>29</v>
      </c>
      <c r="S45" s="10"/>
      <c r="T45" s="11"/>
      <c r="U45" s="17" t="s">
        <v>41</v>
      </c>
      <c r="V45" s="31"/>
      <c r="W45" s="32">
        <f>W42*W44+X46</f>
        <v>7850520</v>
      </c>
      <c r="X45" t="s">
        <v>43</v>
      </c>
    </row>
    <row r="46" spans="3:25" ht="15.75" x14ac:dyDescent="0.25">
      <c r="C46">
        <v>12.45</v>
      </c>
      <c r="D46">
        <v>3.07</v>
      </c>
      <c r="E46">
        <f t="shared" si="53"/>
        <v>38.221499999999999</v>
      </c>
      <c r="S46" s="11"/>
      <c r="T46" s="10"/>
      <c r="U46" s="17" t="s">
        <v>24</v>
      </c>
      <c r="V46" s="23"/>
      <c r="W46" s="33">
        <f>W45*0.9</f>
        <v>7065468</v>
      </c>
    </row>
    <row r="47" spans="3:25" ht="15.75" x14ac:dyDescent="0.25">
      <c r="E47">
        <f>SUM(E39:E46)</f>
        <v>448.5206</v>
      </c>
      <c r="S47" s="10"/>
      <c r="T47" s="10"/>
      <c r="U47" s="17" t="s">
        <v>25</v>
      </c>
      <c r="V47" s="23"/>
      <c r="W47" s="33">
        <f>W45*0.8</f>
        <v>6280416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4"/>
      <c r="X48" s="24"/>
    </row>
    <row r="49" spans="21:24" ht="15.75" x14ac:dyDescent="0.25">
      <c r="U49" s="35" t="s">
        <v>26</v>
      </c>
      <c r="V49" s="36"/>
      <c r="W49" s="37">
        <f>W30*W44</f>
        <v>1350000</v>
      </c>
      <c r="X49" s="37"/>
    </row>
    <row r="50" spans="21:24" ht="15.75" x14ac:dyDescent="0.25">
      <c r="U50" s="17" t="s">
        <v>27</v>
      </c>
      <c r="V50" s="23"/>
      <c r="W50" s="34"/>
      <c r="X50" s="34"/>
    </row>
    <row r="51" spans="21:24" ht="15.75" x14ac:dyDescent="0.25">
      <c r="U51" s="38" t="s">
        <v>28</v>
      </c>
      <c r="V51" s="34"/>
      <c r="W51" s="33">
        <f>W45*0.025/12</f>
        <v>16355.25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N18:O42"/>
  <sheetViews>
    <sheetView topLeftCell="A4" zoomScaleNormal="100" workbookViewId="0">
      <selection activeCell="N39" sqref="N39"/>
    </sheetView>
  </sheetViews>
  <sheetFormatPr defaultRowHeight="15" x14ac:dyDescent="0.25"/>
  <sheetData>
    <row r="18" ht="3.75" customHeight="1" x14ac:dyDescent="0.25"/>
    <row r="19" hidden="1" x14ac:dyDescent="0.25"/>
    <row r="42" spans="14:15" x14ac:dyDescent="0.25">
      <c r="N42">
        <v>64.650000000000006</v>
      </c>
      <c r="O42">
        <f>N42*10.764</f>
        <v>695.89260000000002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2024-03-04T07:38:48Z</dcterms:modified>
</cp:coreProperties>
</file>