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C:\Users\mumba\OneDrive\Desktop\Union BANK - 01.03.2024\"/>
    </mc:Choice>
  </mc:AlternateContent>
  <xr:revisionPtr revIDLastSave="0" documentId="13_ncr:1_{41B2E5C2-57E2-4FFD-AAF5-36E9B096940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2" sheetId="25" r:id="rId12"/>
    <sheet name="Sheet3" sheetId="26" r:id="rId13"/>
    <sheet name="Sheet14" sheetId="28" r:id="rId14"/>
  </sheets>
  <calcPr calcId="191029"/>
</workbook>
</file>

<file path=xl/calcChain.xml><?xml version="1.0" encoding="utf-8"?>
<calcChain xmlns="http://schemas.openxmlformats.org/spreadsheetml/2006/main">
  <c r="Q21" i="4" l="1"/>
  <c r="V79" i="4" l="1"/>
  <c r="V75" i="4"/>
  <c r="V61" i="4"/>
  <c r="V64" i="4" s="1"/>
  <c r="V65" i="4" s="1"/>
  <c r="V60" i="4"/>
  <c r="V66" i="4" s="1"/>
  <c r="V59" i="4"/>
  <c r="V68" i="4" s="1"/>
  <c r="V47" i="4"/>
  <c r="V13" i="4"/>
  <c r="P20" i="4"/>
  <c r="Q20" i="4" s="1"/>
  <c r="P19" i="4"/>
  <c r="Q19" i="4" s="1"/>
  <c r="P10" i="4"/>
  <c r="Q10" i="4" s="1"/>
  <c r="P9" i="4"/>
  <c r="Q9" i="4" s="1"/>
  <c r="P8" i="4"/>
  <c r="P7" i="4"/>
  <c r="P6" i="4"/>
  <c r="P5" i="4"/>
  <c r="P4" i="4"/>
  <c r="P3" i="4"/>
  <c r="P22" i="4"/>
  <c r="Q22" i="4" s="1"/>
  <c r="P21" i="4"/>
  <c r="V67" i="4" l="1"/>
  <c r="V70" i="4" s="1"/>
  <c r="V73" i="4" s="1"/>
  <c r="V62" i="4"/>
  <c r="V33" i="4"/>
  <c r="P17" i="4"/>
  <c r="Q17" i="4" s="1"/>
  <c r="P16" i="4"/>
  <c r="Q16" i="4" s="1"/>
  <c r="P15" i="4"/>
  <c r="Q15" i="4" s="1"/>
  <c r="P14" i="4"/>
  <c r="Q14" i="4" s="1"/>
  <c r="P13" i="4"/>
  <c r="Q13" i="4" s="1"/>
  <c r="P12" i="4"/>
  <c r="Q12" i="4" s="1"/>
  <c r="Q11" i="4"/>
  <c r="P11" i="4"/>
  <c r="V81" i="4" l="1"/>
  <c r="V76" i="4"/>
  <c r="J17" i="4"/>
  <c r="I17" i="4"/>
  <c r="E17" i="4"/>
  <c r="B17" i="4"/>
  <c r="C17" i="4" s="1"/>
  <c r="D17" i="4" s="1"/>
  <c r="A17" i="4"/>
  <c r="J16" i="4"/>
  <c r="I16" i="4"/>
  <c r="E16" i="4"/>
  <c r="B16" i="4"/>
  <c r="C16" i="4" s="1"/>
  <c r="A16" i="4"/>
  <c r="AC17" i="20"/>
  <c r="E55" i="17"/>
  <c r="E56" i="17"/>
  <c r="V78" i="4" l="1"/>
  <c r="V77" i="4"/>
  <c r="H17" i="4"/>
  <c r="G17" i="4"/>
  <c r="D16" i="4"/>
  <c r="H16" i="4" s="1"/>
  <c r="G16" i="4"/>
  <c r="F16" i="4"/>
  <c r="F17" i="4"/>
  <c r="B15" i="4" l="1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B13" i="4"/>
  <c r="C13" i="4" s="1"/>
  <c r="D13" i="4" s="1"/>
  <c r="J13" i="4"/>
  <c r="I13" i="4"/>
  <c r="E13" i="4"/>
  <c r="A13" i="4"/>
  <c r="B12" i="4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H15" i="4" l="1"/>
  <c r="H11" i="4"/>
  <c r="H12" i="4"/>
  <c r="H13" i="4"/>
  <c r="H14" i="4"/>
  <c r="F11" i="4"/>
  <c r="F12" i="4"/>
  <c r="F13" i="4"/>
  <c r="F14" i="4"/>
  <c r="F15" i="4"/>
  <c r="G11" i="4"/>
  <c r="G12" i="4"/>
  <c r="G13" i="4"/>
  <c r="G14" i="4"/>
  <c r="G15" i="4"/>
  <c r="B9" i="4" l="1"/>
  <c r="C9" i="4" s="1"/>
  <c r="D9" i="4" s="1"/>
  <c r="J9" i="4"/>
  <c r="I9" i="4"/>
  <c r="E9" i="4"/>
  <c r="A9" i="4"/>
  <c r="B8" i="4"/>
  <c r="C8" i="4" s="1"/>
  <c r="J8" i="4"/>
  <c r="I8" i="4"/>
  <c r="E8" i="4"/>
  <c r="A8" i="4"/>
  <c r="B7" i="4"/>
  <c r="C7" i="4" s="1"/>
  <c r="J7" i="4"/>
  <c r="I7" i="4"/>
  <c r="E7" i="4"/>
  <c r="A7" i="4"/>
  <c r="B6" i="4"/>
  <c r="C6" i="4" s="1"/>
  <c r="J6" i="4"/>
  <c r="I6" i="4"/>
  <c r="E6" i="4"/>
  <c r="A6" i="4"/>
  <c r="G9" i="4" l="1"/>
  <c r="F8" i="4"/>
  <c r="H9" i="4"/>
  <c r="D6" i="4"/>
  <c r="H6" i="4" s="1"/>
  <c r="G6" i="4"/>
  <c r="F6" i="4"/>
  <c r="G7" i="4"/>
  <c r="D7" i="4"/>
  <c r="H7" i="4" s="1"/>
  <c r="F7" i="4"/>
  <c r="D8" i="4"/>
  <c r="H8" i="4" s="1"/>
  <c r="G8" i="4"/>
  <c r="F9" i="4"/>
  <c r="V36" i="4" l="1"/>
  <c r="B10" i="4" l="1"/>
  <c r="C10" i="4" s="1"/>
  <c r="D10" i="4" s="1"/>
  <c r="J10" i="4"/>
  <c r="I10" i="4"/>
  <c r="E10" i="4"/>
  <c r="A10" i="4"/>
  <c r="B5" i="4"/>
  <c r="C5" i="4" s="1"/>
  <c r="D5" i="4" s="1"/>
  <c r="J5" i="4"/>
  <c r="I5" i="4"/>
  <c r="E5" i="4"/>
  <c r="A5" i="4"/>
  <c r="B4" i="4"/>
  <c r="C4" i="4" s="1"/>
  <c r="D4" i="4" s="1"/>
  <c r="J4" i="4"/>
  <c r="I4" i="4"/>
  <c r="E4" i="4"/>
  <c r="A4" i="4"/>
  <c r="B3" i="4"/>
  <c r="C3" i="4" s="1"/>
  <c r="D3" i="4" s="1"/>
  <c r="J3" i="4"/>
  <c r="I3" i="4"/>
  <c r="E3" i="4"/>
  <c r="A3" i="4"/>
  <c r="H10" i="4" l="1"/>
  <c r="H5" i="4"/>
  <c r="H3" i="4"/>
  <c r="H4" i="4"/>
  <c r="F4" i="4"/>
  <c r="F5" i="4"/>
  <c r="F10" i="4"/>
  <c r="F3" i="4"/>
  <c r="G3" i="4"/>
  <c r="G4" i="4"/>
  <c r="G10" i="4"/>
  <c r="G5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D20" i="4" s="1"/>
  <c r="J20" i="4"/>
  <c r="I20" i="4"/>
  <c r="E20" i="4"/>
  <c r="A20" i="4"/>
  <c r="B19" i="4"/>
  <c r="C19" i="4" s="1"/>
  <c r="D19" i="4" s="1"/>
  <c r="J19" i="4"/>
  <c r="I19" i="4"/>
  <c r="E19" i="4"/>
  <c r="A19" i="4"/>
  <c r="H27" i="4" l="1"/>
  <c r="H21" i="4"/>
  <c r="H22" i="4"/>
  <c r="H26" i="4"/>
  <c r="H19" i="4"/>
  <c r="H20" i="4"/>
  <c r="H24" i="4"/>
  <c r="H28" i="4"/>
  <c r="H25" i="4"/>
  <c r="D23" i="4"/>
  <c r="H23" i="4" s="1"/>
  <c r="G23" i="4"/>
  <c r="F19" i="4"/>
  <c r="F20" i="4"/>
  <c r="F21" i="4"/>
  <c r="F22" i="4"/>
  <c r="F23" i="4"/>
  <c r="F24" i="4"/>
  <c r="F25" i="4"/>
  <c r="F26" i="4"/>
  <c r="F27" i="4"/>
  <c r="F28" i="4"/>
  <c r="G20" i="4"/>
  <c r="G22" i="4"/>
  <c r="G24" i="4"/>
  <c r="G25" i="4"/>
  <c r="G26" i="4"/>
  <c r="G27" i="4"/>
  <c r="G28" i="4"/>
  <c r="G19" i="4"/>
  <c r="G21" i="4"/>
  <c r="V51" i="4"/>
  <c r="V37" i="4"/>
  <c r="V32" i="4"/>
  <c r="V31" i="4"/>
  <c r="V40" i="4" s="1"/>
  <c r="V34" i="4" l="1"/>
  <c r="V38" i="4"/>
  <c r="V39" i="4" s="1"/>
  <c r="V42" i="4" l="1"/>
  <c r="V45" i="4" l="1"/>
  <c r="V48" i="4" s="1"/>
  <c r="V49" i="4" l="1"/>
  <c r="V53" i="4"/>
  <c r="V50" i="4" l="1"/>
</calcChain>
</file>

<file path=xl/sharedStrings.xml><?xml version="1.0" encoding="utf-8"?>
<sst xmlns="http://schemas.openxmlformats.org/spreadsheetml/2006/main" count="70" uniqueCount="44">
  <si>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</si>
  <si>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</si>
  <si>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</si>
  <si>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</si>
  <si>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</si>
  <si>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</si>
  <si>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</si>
  <si>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</si>
  <si>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</si>
  <si>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</si>
  <si>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</si>
  <si>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</si>
  <si>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</si>
  <si>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</si>
  <si>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</si>
  <si>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</si>
  <si>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</si>
  <si>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</si>
  <si>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</si>
  <si>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</si>
  <si>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</si>
  <si>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</si>
  <si>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</si>
  <si>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</si>
  <si>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</si>
  <si>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</si>
  <si>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</si>
  <si>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</si>
  <si>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</si>
  <si>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</si>
  <si>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</si>
  <si>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</si>
  <si>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</si>
  <si>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>`</t>
  </si>
  <si>
    <t>Depreciation (100-10)X19/60</t>
  </si>
  <si>
    <t>Agreement</t>
  </si>
  <si>
    <t>rate on C.A</t>
  </si>
  <si>
    <t xml:space="preserve">Flat No. 905 on 9th floor, B-Wing, Subh Residency Near Wadia High school, D.N.Nagar, Andheri (west), mumbai - 400 053 </t>
  </si>
  <si>
    <t xml:space="preserve">CTS No. 195 (p) Andheri </t>
  </si>
  <si>
    <t>Carpet Area -Flat No. 904</t>
  </si>
  <si>
    <t>as per previous report</t>
  </si>
  <si>
    <t xml:space="preserve">1 Car parking </t>
  </si>
  <si>
    <t>Carpet Area -Flat No. 905</t>
  </si>
  <si>
    <t>Interior ( 750 * 2800)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</si>
</sst>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3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8" fillId="0" borderId="0" xfId="1" applyFont="1" applyFill="1" applyBorder="1"/>
    <xf numFmtId="43" fontId="7" fillId="0" borderId="0" xfId="1" applyFont="1" applyFill="1" applyBorder="1"/>
    <xf numFmtId="43" fontId="7" fillId="0" borderId="1" xfId="1" applyFont="1" applyFill="1" applyBorder="1"/>
    <xf numFmtId="43" fontId="8" fillId="0" borderId="2" xfId="1" applyFont="1" applyFill="1" applyBorder="1"/>
    <xf numFmtId="0" fontId="7" fillId="0" borderId="3" xfId="0" applyFont="1" applyBorder="1" applyAlignment="1">
      <alignment wrapText="1"/>
    </xf>
    <xf numFmtId="43" fontId="8" fillId="0" borderId="4" xfId="1" applyFont="1" applyFill="1" applyBorder="1"/>
    <xf numFmtId="0" fontId="7" fillId="0" borderId="3" xfId="0" applyFont="1" applyBorder="1"/>
    <xf numFmtId="0" fontId="8" fillId="0" borderId="4" xfId="0" applyFont="1" applyBorder="1"/>
    <xf numFmtId="10" fontId="8" fillId="0" borderId="4" xfId="0" applyNumberFormat="1" applyFont="1" applyBorder="1"/>
    <xf numFmtId="0" fontId="9" fillId="0" borderId="3" xfId="0" applyFont="1" applyBorder="1"/>
    <xf numFmtId="0" fontId="10" fillId="0" borderId="4" xfId="0" applyFont="1" applyBorder="1"/>
    <xf numFmtId="0" fontId="2" fillId="0" borderId="3" xfId="0" applyFont="1" applyBorder="1"/>
    <xf numFmtId="43" fontId="11" fillId="0" borderId="4" xfId="0" applyNumberFormat="1" applyFont="1" applyBorder="1"/>
    <xf numFmtId="0" fontId="11" fillId="0" borderId="4" xfId="0" applyFont="1" applyBorder="1"/>
    <xf numFmtId="0" fontId="11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7" fillId="0" borderId="8" xfId="0" applyFont="1" applyBorder="1"/>
    <xf numFmtId="0" fontId="7" fillId="0" borderId="0" xfId="0" applyFont="1" applyBorder="1"/>
    <xf numFmtId="9" fontId="7" fillId="0" borderId="0" xfId="0" applyNumberFormat="1" applyFont="1" applyBorder="1"/>
    <xf numFmtId="0" fontId="9" fillId="0" borderId="0" xfId="0" applyFont="1" applyBorder="1"/>
    <xf numFmtId="0" fontId="2" fillId="0" borderId="0" xfId="0" applyFont="1" applyBorder="1"/>
    <xf numFmtId="0" fontId="11" fillId="0" borderId="0" xfId="0" applyFont="1" applyBorder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Fill="1"/>
    <xf numFmtId="0" fontId="13" fillId="0" borderId="0" xfId="0" applyFont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3" fillId="0" borderId="0" xfId="0" applyNumberFormat="1" applyFont="1"/>
    <xf numFmtId="2" fontId="1" fillId="0" borderId="0" xfId="0" applyNumberFormat="1" applyFont="1"/>
    <xf numFmtId="2" fontId="2" fillId="0" borderId="0" xfId="0" applyNumberFormat="1" applyFont="1" applyAlignment="1">
      <alignment horizontal="center"/>
    </xf>
    <xf numFmtId="2" fontId="3" fillId="0" borderId="0" xfId="0" applyNumberFormat="1" applyFont="1"/>
    <xf numFmtId="43" fontId="1" fillId="0" borderId="0" xfId="1" applyFont="1"/>
    <xf numFmtId="2" fontId="8" fillId="0" borderId="1" xfId="1" applyNumberFormat="1" applyFont="1" applyFill="1" applyBorder="1"/>
    <xf numFmtId="2" fontId="8" fillId="0" borderId="0" xfId="1" applyNumberFormat="1" applyFont="1" applyFill="1" applyBorder="1"/>
    <xf numFmtId="2" fontId="8" fillId="0" borderId="0" xfId="0" applyNumberFormat="1" applyFont="1" applyBorder="1"/>
    <xf numFmtId="2" fontId="11" fillId="0" borderId="0" xfId="0" applyNumberFormat="1" applyFont="1" applyBorder="1"/>
    <xf numFmtId="2" fontId="0" fillId="0" borderId="6" xfId="0" applyNumberFormat="1" applyBorder="1"/>
    <xf numFmtId="43" fontId="8" fillId="0" borderId="0" xfId="1" applyFont="1" applyBorder="1"/>
    <xf numFmtId="0" fontId="0" fillId="0" borderId="0" xfId="0" applyBorder="1"/>
    <xf numFmtId="2" fontId="0" fillId="0" borderId="0" xfId="0" applyNumberFormat="1" applyBorder="1"/>
    <xf numFmtId="0" fontId="0" fillId="0" borderId="0" xfId="0" applyFill="1" applyAlignment="1">
      <alignment wrapText="1"/>
    </xf>
    <xf numFmtId="2" fontId="0" fillId="0" borderId="0" xfId="0" applyNumberFormat="1" applyFill="1" applyAlignment="1">
      <alignment wrapText="1"/>
    </xf>
    <xf numFmtId="0" fontId="14" fillId="0" borderId="3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2" fontId="0" fillId="3" borderId="0" xfId="0" applyNumberFormat="1" applyFill="1"/>
    <xf numFmtId="4" fontId="0" fillId="3" borderId="0" xfId="0" applyNumberFormat="1" applyFill="1"/>
    <xf numFmtId="0" fontId="6" fillId="0" borderId="0" xfId="0" applyFont="1" applyFill="1" applyAlignment="1">
      <alignment horizontal="center" vertical="center"/>
    </xf>
    <xf numFmtId="0" fontId="9" fillId="0" borderId="0" xfId="0" applyFont="1" applyFill="1"/>
    <xf numFmtId="0" fontId="6" fillId="0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left"/>
    </xf>
    <xf numFmtId="0" fontId="2" fillId="0" borderId="0" xfId="0" applyFont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346255</xdr:colOff>
      <xdr:row>31</xdr:row>
      <xdr:rowOff>9525</xdr:rowOff>
    </xdr:from>
    <xdr:to>
      <xdr:col>18</xdr:col>
      <xdr:colOff>31109</xdr:colOff>
      <xdr:row>49</xdr:row>
      <xdr:rowOff>48659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933722-D4F7-49B7-B201-1A472FFE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3155" y="7991475"/>
          <a:ext cx="9476554" cy="38681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62210</xdr:colOff>
      <xdr:row>46</xdr:row>
      <xdr:rowOff>137703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FE7A1-64DF-4D03-9350-0545EBD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508335" cy="8440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325257</xdr:colOff>
      <xdr:row>49</xdr:row>
      <xdr:rowOff>144171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26DF8C-7A0C-44A8-A85C-C13B581A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078857" cy="9288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21</xdr:col>
      <xdr:colOff>296933</xdr:colOff>
      <xdr:row>40</xdr:row>
      <xdr:rowOff>58195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353729-E9EB-48B4-8939-556A3FA2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1879333" cy="7487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26</xdr:col>
      <xdr:colOff>77997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9165C8-34D2-46B5-A49A-2B58291C4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2879597" cy="6592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24</xdr:col>
      <xdr:colOff>239945</xdr:colOff>
      <xdr:row>40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23574-FF26-4EA8-80D9-01FD4B97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13041545" cy="75353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32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600F4-E071-46C6-BD2F-05ADFD689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49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68FA2-25F8-48F8-A818-0AA851FC4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172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4AA5E-F954-4F9F-B735-B8B5F7110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2"/>
  <sheetViews>
    <sheetView tabSelected="1" topLeftCell="D49" zoomScaleNormal="100" workbookViewId="0">
      <selection activeCell="X70" sqref="X7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customWidth="1"/>
    <col min="17" max="17" width="12.85546875" style="46" customWidth="1"/>
    <col min="18" max="18" width="16" customWidth="1"/>
    <col min="19" max="19" width="5.28515625" customWidth="1"/>
    <col min="20" max="20" width="25.7109375" customWidth="1"/>
    <col min="22" max="22" width="19" style="46" customWidth="1"/>
    <col min="23" max="23" width="12.5703125" customWidth="1"/>
    <col min="24" max="24" width="18.28515625" customWidth="1"/>
    <col min="25" max="25" width="12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45" t="s">
        <v>6</v>
      </c>
      <c r="R1" s="1" t="s">
        <v>1</v>
      </c>
      <c r="T1" s="61"/>
      <c r="U1" s="61"/>
      <c r="V1" s="62"/>
      <c r="W1" s="61"/>
      <c r="X1" s="61"/>
    </row>
    <row r="2" spans="1:24" s="1" customFormat="1" ht="36" customHeight="1" x14ac:dyDescent="0.25">
      <c r="A2" s="72" t="s">
        <v>28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41"/>
      <c r="T2" s="61"/>
      <c r="U2" s="61"/>
      <c r="V2" s="62"/>
      <c r="W2" s="61"/>
      <c r="X2" s="61"/>
    </row>
    <row r="3" spans="1:24" s="34" customFormat="1" x14ac:dyDescent="0.25">
      <c r="A3" s="32">
        <f t="shared" ref="A3:A10" si="0">N3</f>
        <v>0</v>
      </c>
      <c r="B3" s="32">
        <f t="shared" ref="B3:B10" si="1">Q3</f>
        <v>1280</v>
      </c>
      <c r="C3" s="32">
        <f t="shared" ref="C3:C10" si="2">B3*1.2</f>
        <v>1536</v>
      </c>
      <c r="D3" s="32">
        <f t="shared" ref="D3:D10" si="3">C3*1.2</f>
        <v>1843.1999999999998</v>
      </c>
      <c r="E3" s="33">
        <f t="shared" ref="E3:E10" si="4">R3</f>
        <v>32500000</v>
      </c>
      <c r="F3" s="32">
        <f t="shared" ref="F3:F10" si="5">ROUND((E3/B3),0)</f>
        <v>25391</v>
      </c>
      <c r="G3" s="32">
        <f t="shared" ref="G3:G10" si="6">ROUND((E3/C3),0)</f>
        <v>21159</v>
      </c>
      <c r="H3" s="32">
        <f t="shared" ref="H3:H10" si="7">ROUND((E3/D3),0)</f>
        <v>17632</v>
      </c>
      <c r="I3" s="32" t="e">
        <f>#REF!</f>
        <v>#REF!</v>
      </c>
      <c r="J3" s="32" t="e">
        <f>#REF!</f>
        <v>#REF!</v>
      </c>
      <c r="O3" s="34">
        <v>0</v>
      </c>
      <c r="P3" s="34">
        <f t="shared" ref="P3:P10" si="8">O3/1.2</f>
        <v>0</v>
      </c>
      <c r="Q3" s="47">
        <v>1280</v>
      </c>
      <c r="R3" s="43">
        <v>32500000</v>
      </c>
      <c r="S3" s="43"/>
      <c r="W3" s="47"/>
      <c r="X3" s="43"/>
    </row>
    <row r="4" spans="1:24" s="34" customFormat="1" x14ac:dyDescent="0.25">
      <c r="A4" s="32">
        <f t="shared" si="0"/>
        <v>0</v>
      </c>
      <c r="B4" s="32">
        <f t="shared" si="1"/>
        <v>1280</v>
      </c>
      <c r="C4" s="32">
        <f t="shared" si="2"/>
        <v>1536</v>
      </c>
      <c r="D4" s="32">
        <f t="shared" si="3"/>
        <v>1843.1999999999998</v>
      </c>
      <c r="E4" s="33">
        <f t="shared" si="4"/>
        <v>36000000</v>
      </c>
      <c r="F4" s="32">
        <f t="shared" si="5"/>
        <v>28125</v>
      </c>
      <c r="G4" s="32">
        <f t="shared" si="6"/>
        <v>23438</v>
      </c>
      <c r="H4" s="32">
        <f t="shared" si="7"/>
        <v>19531</v>
      </c>
      <c r="I4" s="32" t="e">
        <f>#REF!</f>
        <v>#REF!</v>
      </c>
      <c r="J4" s="32" t="e">
        <f>#REF!</f>
        <v>#REF!</v>
      </c>
      <c r="O4" s="34">
        <v>0</v>
      </c>
      <c r="P4" s="34">
        <f t="shared" si="8"/>
        <v>0</v>
      </c>
      <c r="Q4" s="47">
        <v>1280</v>
      </c>
      <c r="R4" s="43">
        <v>36000000</v>
      </c>
      <c r="S4" s="43"/>
      <c r="W4" s="47"/>
      <c r="X4" s="43"/>
    </row>
    <row r="5" spans="1:24" s="66" customFormat="1" x14ac:dyDescent="0.25">
      <c r="A5" s="64">
        <f t="shared" si="0"/>
        <v>0</v>
      </c>
      <c r="B5" s="64">
        <f t="shared" si="1"/>
        <v>665</v>
      </c>
      <c r="C5" s="64">
        <f t="shared" si="2"/>
        <v>798</v>
      </c>
      <c r="D5" s="64">
        <f t="shared" si="3"/>
        <v>957.59999999999991</v>
      </c>
      <c r="E5" s="65">
        <f t="shared" si="4"/>
        <v>24300000</v>
      </c>
      <c r="F5" s="64">
        <f t="shared" si="5"/>
        <v>36541</v>
      </c>
      <c r="G5" s="64">
        <f t="shared" si="6"/>
        <v>30451</v>
      </c>
      <c r="H5" s="64">
        <f t="shared" si="7"/>
        <v>25376</v>
      </c>
      <c r="I5" s="64" t="e">
        <f>#REF!</f>
        <v>#REF!</v>
      </c>
      <c r="J5" s="64" t="e">
        <f>#REF!</f>
        <v>#REF!</v>
      </c>
      <c r="O5" s="66">
        <v>0</v>
      </c>
      <c r="P5" s="66">
        <f t="shared" si="8"/>
        <v>0</v>
      </c>
      <c r="Q5" s="67">
        <v>665</v>
      </c>
      <c r="R5" s="68">
        <v>24300000</v>
      </c>
      <c r="S5" s="68"/>
      <c r="W5" s="67"/>
      <c r="X5" s="68"/>
    </row>
    <row r="6" spans="1:24" s="66" customFormat="1" x14ac:dyDescent="0.25">
      <c r="A6" s="64">
        <f t="shared" ref="A6:A9" si="9">N6</f>
        <v>0</v>
      </c>
      <c r="B6" s="64">
        <f t="shared" ref="B6:B9" si="10">Q6</f>
        <v>765</v>
      </c>
      <c r="C6" s="64">
        <f t="shared" ref="C6:C9" si="11">B6*1.2</f>
        <v>918</v>
      </c>
      <c r="D6" s="64">
        <f t="shared" ref="D6:D9" si="12">C6*1.2</f>
        <v>1101.5999999999999</v>
      </c>
      <c r="E6" s="65">
        <f t="shared" ref="E6:E9" si="13">R6</f>
        <v>27900000</v>
      </c>
      <c r="F6" s="64">
        <f t="shared" ref="F6:F9" si="14">ROUND((E6/B6),0)</f>
        <v>36471</v>
      </c>
      <c r="G6" s="64">
        <f t="shared" ref="G6:G9" si="15">ROUND((E6/C6),0)</f>
        <v>30392</v>
      </c>
      <c r="H6" s="64">
        <f t="shared" ref="H6:H9" si="16">ROUND((E6/D6),0)</f>
        <v>25327</v>
      </c>
      <c r="I6" s="64" t="e">
        <f>#REF!</f>
        <v>#REF!</v>
      </c>
      <c r="J6" s="64" t="e">
        <f>#REF!</f>
        <v>#REF!</v>
      </c>
      <c r="O6" s="66">
        <v>0</v>
      </c>
      <c r="P6" s="66">
        <f t="shared" si="8"/>
        <v>0</v>
      </c>
      <c r="Q6" s="67">
        <v>765</v>
      </c>
      <c r="R6" s="68">
        <v>27900000</v>
      </c>
      <c r="S6" s="68"/>
      <c r="V6" s="67"/>
    </row>
    <row r="7" spans="1:24" s="66" customFormat="1" x14ac:dyDescent="0.25">
      <c r="A7" s="64">
        <f t="shared" si="9"/>
        <v>0</v>
      </c>
      <c r="B7" s="64">
        <f t="shared" si="10"/>
        <v>950</v>
      </c>
      <c r="C7" s="64">
        <f t="shared" si="11"/>
        <v>1140</v>
      </c>
      <c r="D7" s="64">
        <f t="shared" si="12"/>
        <v>1368</v>
      </c>
      <c r="E7" s="65">
        <f t="shared" si="13"/>
        <v>34700000</v>
      </c>
      <c r="F7" s="64">
        <f t="shared" si="14"/>
        <v>36526</v>
      </c>
      <c r="G7" s="64">
        <f t="shared" si="15"/>
        <v>30439</v>
      </c>
      <c r="H7" s="64">
        <f t="shared" si="16"/>
        <v>25365</v>
      </c>
      <c r="I7" s="64" t="e">
        <f>#REF!</f>
        <v>#REF!</v>
      </c>
      <c r="J7" s="64" t="e">
        <f>#REF!</f>
        <v>#REF!</v>
      </c>
      <c r="O7" s="66">
        <v>0</v>
      </c>
      <c r="P7" s="66">
        <f t="shared" si="8"/>
        <v>0</v>
      </c>
      <c r="Q7" s="67">
        <v>950</v>
      </c>
      <c r="R7" s="68">
        <v>34700000</v>
      </c>
      <c r="S7" s="68"/>
      <c r="V7" s="67"/>
    </row>
    <row r="8" spans="1:24" s="66" customFormat="1" x14ac:dyDescent="0.25">
      <c r="A8" s="64">
        <f t="shared" si="9"/>
        <v>0</v>
      </c>
      <c r="B8" s="64">
        <f t="shared" si="10"/>
        <v>790</v>
      </c>
      <c r="C8" s="64">
        <f t="shared" si="11"/>
        <v>948</v>
      </c>
      <c r="D8" s="64">
        <f t="shared" si="12"/>
        <v>1137.5999999999999</v>
      </c>
      <c r="E8" s="65">
        <f t="shared" si="13"/>
        <v>31000000</v>
      </c>
      <c r="F8" s="64">
        <f t="shared" si="14"/>
        <v>39241</v>
      </c>
      <c r="G8" s="64">
        <f t="shared" si="15"/>
        <v>32700</v>
      </c>
      <c r="H8" s="64">
        <f t="shared" si="16"/>
        <v>27250</v>
      </c>
      <c r="I8" s="64" t="e">
        <f>#REF!</f>
        <v>#REF!</v>
      </c>
      <c r="J8" s="64" t="e">
        <f>#REF!</f>
        <v>#REF!</v>
      </c>
      <c r="O8" s="66">
        <v>0</v>
      </c>
      <c r="P8" s="66">
        <f t="shared" si="8"/>
        <v>0</v>
      </c>
      <c r="Q8" s="67">
        <v>790</v>
      </c>
      <c r="R8" s="68">
        <v>31000000</v>
      </c>
      <c r="S8" s="68"/>
      <c r="V8" s="67"/>
    </row>
    <row r="9" spans="1:24" s="34" customFormat="1" x14ac:dyDescent="0.25">
      <c r="A9" s="32">
        <f t="shared" si="9"/>
        <v>0</v>
      </c>
      <c r="B9" s="32">
        <f t="shared" si="10"/>
        <v>0</v>
      </c>
      <c r="C9" s="32">
        <f t="shared" si="11"/>
        <v>0</v>
      </c>
      <c r="D9" s="32">
        <f t="shared" si="12"/>
        <v>0</v>
      </c>
      <c r="E9" s="33">
        <f t="shared" si="13"/>
        <v>0</v>
      </c>
      <c r="F9" s="32" t="e">
        <f t="shared" si="14"/>
        <v>#DIV/0!</v>
      </c>
      <c r="G9" s="32" t="e">
        <f t="shared" si="15"/>
        <v>#DIV/0!</v>
      </c>
      <c r="H9" s="32" t="e">
        <f t="shared" si="16"/>
        <v>#DIV/0!</v>
      </c>
      <c r="I9" s="32" t="e">
        <f>#REF!</f>
        <v>#REF!</v>
      </c>
      <c r="J9" s="32" t="e">
        <f>#REF!</f>
        <v>#REF!</v>
      </c>
      <c r="O9" s="34">
        <v>0</v>
      </c>
      <c r="P9" s="34">
        <f t="shared" si="8"/>
        <v>0</v>
      </c>
      <c r="Q9" s="47">
        <f t="shared" ref="Q9:Q10" si="17">P9/1.2</f>
        <v>0</v>
      </c>
      <c r="R9" s="43">
        <v>0</v>
      </c>
      <c r="S9" s="43"/>
      <c r="V9" s="47"/>
    </row>
    <row r="10" spans="1:24" s="34" customFormat="1" x14ac:dyDescent="0.25">
      <c r="A10" s="32">
        <f t="shared" si="0"/>
        <v>0</v>
      </c>
      <c r="B10" s="32">
        <f t="shared" si="1"/>
        <v>0</v>
      </c>
      <c r="C10" s="32">
        <f t="shared" si="2"/>
        <v>0</v>
      </c>
      <c r="D10" s="32">
        <f t="shared" si="3"/>
        <v>0</v>
      </c>
      <c r="E10" s="33">
        <f t="shared" si="4"/>
        <v>0</v>
      </c>
      <c r="F10" s="32" t="e">
        <f t="shared" si="5"/>
        <v>#DIV/0!</v>
      </c>
      <c r="G10" s="32" t="e">
        <f t="shared" si="6"/>
        <v>#DIV/0!</v>
      </c>
      <c r="H10" s="32" t="e">
        <f t="shared" si="7"/>
        <v>#DIV/0!</v>
      </c>
      <c r="I10" s="32" t="e">
        <f>#REF!</f>
        <v>#REF!</v>
      </c>
      <c r="J10" s="32" t="e">
        <f>#REF!</f>
        <v>#REF!</v>
      </c>
      <c r="O10" s="34">
        <v>0</v>
      </c>
      <c r="P10" s="34">
        <f t="shared" si="8"/>
        <v>0</v>
      </c>
      <c r="Q10" s="47">
        <f t="shared" si="17"/>
        <v>0</v>
      </c>
      <c r="R10" s="43">
        <v>0</v>
      </c>
      <c r="S10" s="43"/>
      <c r="V10" s="47"/>
    </row>
    <row r="11" spans="1:24" s="34" customFormat="1" x14ac:dyDescent="0.25">
      <c r="A11" s="32">
        <f t="shared" ref="A11:A15" si="18">N11</f>
        <v>0</v>
      </c>
      <c r="B11" s="32">
        <f t="shared" ref="B11:B15" si="19">Q11</f>
        <v>0</v>
      </c>
      <c r="C11" s="32">
        <f t="shared" ref="C11:C15" si="20">B11*1.2</f>
        <v>0</v>
      </c>
      <c r="D11" s="32">
        <f t="shared" ref="D11:D15" si="21">C11*1.2</f>
        <v>0</v>
      </c>
      <c r="E11" s="33">
        <f t="shared" ref="E11:E15" si="22">R11</f>
        <v>0</v>
      </c>
      <c r="F11" s="32" t="e">
        <f t="shared" ref="F11:F15" si="23">ROUND((E11/B11),0)</f>
        <v>#DIV/0!</v>
      </c>
      <c r="G11" s="32" t="e">
        <f t="shared" ref="G11:G15" si="24">ROUND((E11/C11),0)</f>
        <v>#DIV/0!</v>
      </c>
      <c r="H11" s="32" t="e">
        <f t="shared" ref="H11:H15" si="25">ROUND((E11/D11),0)</f>
        <v>#DIV/0!</v>
      </c>
      <c r="I11" s="32" t="e">
        <f>#REF!</f>
        <v>#REF!</v>
      </c>
      <c r="J11" s="32" t="e">
        <f>#REF!</f>
        <v>#REF!</v>
      </c>
      <c r="O11" s="34">
        <v>0</v>
      </c>
      <c r="P11" s="34">
        <f t="shared" ref="P11:P17" si="26">O11/1.2</f>
        <v>0</v>
      </c>
      <c r="Q11" s="47">
        <f t="shared" ref="Q11:Q17" si="27">P11/1.2</f>
        <v>0</v>
      </c>
      <c r="R11" s="43">
        <v>0</v>
      </c>
      <c r="S11" s="43"/>
      <c r="V11" s="47" t="s">
        <v>33</v>
      </c>
    </row>
    <row r="12" spans="1:24" s="34" customFormat="1" x14ac:dyDescent="0.25">
      <c r="A12" s="32">
        <f t="shared" si="18"/>
        <v>0</v>
      </c>
      <c r="B12" s="32">
        <f t="shared" si="19"/>
        <v>0</v>
      </c>
      <c r="C12" s="32">
        <f t="shared" si="20"/>
        <v>0</v>
      </c>
      <c r="D12" s="32">
        <f t="shared" si="21"/>
        <v>0</v>
      </c>
      <c r="E12" s="33">
        <f t="shared" si="22"/>
        <v>0</v>
      </c>
      <c r="F12" s="32" t="e">
        <f t="shared" si="23"/>
        <v>#DIV/0!</v>
      </c>
      <c r="G12" s="32" t="e">
        <f t="shared" si="24"/>
        <v>#DIV/0!</v>
      </c>
      <c r="H12" s="32" t="e">
        <f t="shared" si="25"/>
        <v>#DIV/0!</v>
      </c>
      <c r="I12" s="32" t="e">
        <f>#REF!</f>
        <v>#REF!</v>
      </c>
      <c r="J12" s="32" t="e">
        <f>#REF!</f>
        <v>#REF!</v>
      </c>
      <c r="O12" s="34">
        <v>0</v>
      </c>
      <c r="P12" s="34">
        <f t="shared" si="26"/>
        <v>0</v>
      </c>
      <c r="Q12" s="47">
        <f t="shared" si="27"/>
        <v>0</v>
      </c>
      <c r="R12" s="43">
        <v>0</v>
      </c>
      <c r="S12" s="43"/>
      <c r="V12" s="47"/>
    </row>
    <row r="13" spans="1:24" s="34" customFormat="1" x14ac:dyDescent="0.25">
      <c r="A13" s="32">
        <f t="shared" si="18"/>
        <v>0</v>
      </c>
      <c r="B13" s="32">
        <f t="shared" si="19"/>
        <v>0</v>
      </c>
      <c r="C13" s="32">
        <f t="shared" si="20"/>
        <v>0</v>
      </c>
      <c r="D13" s="32">
        <f t="shared" si="21"/>
        <v>0</v>
      </c>
      <c r="E13" s="33">
        <f t="shared" si="22"/>
        <v>0</v>
      </c>
      <c r="F13" s="32" t="e">
        <f t="shared" si="23"/>
        <v>#DIV/0!</v>
      </c>
      <c r="G13" s="32" t="e">
        <f t="shared" si="24"/>
        <v>#DIV/0!</v>
      </c>
      <c r="H13" s="32" t="e">
        <f t="shared" si="25"/>
        <v>#DIV/0!</v>
      </c>
      <c r="I13" s="32" t="e">
        <f>#REF!</f>
        <v>#REF!</v>
      </c>
      <c r="J13" s="32" t="e">
        <f>#REF!</f>
        <v>#REF!</v>
      </c>
      <c r="O13" s="34">
        <v>0</v>
      </c>
      <c r="P13" s="34">
        <f t="shared" si="26"/>
        <v>0</v>
      </c>
      <c r="Q13" s="47">
        <f t="shared" si="27"/>
        <v>0</v>
      </c>
      <c r="R13" s="43">
        <v>0</v>
      </c>
      <c r="S13" s="43"/>
      <c r="V13" s="47">
        <f>26000*1.45</f>
        <v>37700</v>
      </c>
    </row>
    <row r="14" spans="1:24" s="34" customFormat="1" x14ac:dyDescent="0.25">
      <c r="A14" s="32">
        <f t="shared" si="18"/>
        <v>0</v>
      </c>
      <c r="B14" s="32">
        <f t="shared" si="19"/>
        <v>0</v>
      </c>
      <c r="C14" s="32">
        <f t="shared" si="20"/>
        <v>0</v>
      </c>
      <c r="D14" s="32">
        <f t="shared" si="21"/>
        <v>0</v>
      </c>
      <c r="E14" s="33">
        <f t="shared" si="22"/>
        <v>0</v>
      </c>
      <c r="F14" s="32" t="e">
        <f t="shared" si="23"/>
        <v>#DIV/0!</v>
      </c>
      <c r="G14" s="32" t="e">
        <f t="shared" si="24"/>
        <v>#DIV/0!</v>
      </c>
      <c r="H14" s="32" t="e">
        <f t="shared" si="25"/>
        <v>#DIV/0!</v>
      </c>
      <c r="I14" s="32" t="e">
        <f>#REF!</f>
        <v>#REF!</v>
      </c>
      <c r="J14" s="32" t="e">
        <f>#REF!</f>
        <v>#REF!</v>
      </c>
      <c r="O14" s="34">
        <v>0</v>
      </c>
      <c r="P14" s="34">
        <f t="shared" si="26"/>
        <v>0</v>
      </c>
      <c r="Q14" s="47">
        <f t="shared" si="27"/>
        <v>0</v>
      </c>
      <c r="R14" s="43">
        <v>0</v>
      </c>
      <c r="S14" s="43"/>
      <c r="V14" s="47"/>
    </row>
    <row r="15" spans="1:24" s="34" customFormat="1" x14ac:dyDescent="0.25">
      <c r="A15" s="32">
        <f t="shared" si="18"/>
        <v>0</v>
      </c>
      <c r="B15" s="32">
        <f t="shared" si="19"/>
        <v>0</v>
      </c>
      <c r="C15" s="32">
        <f t="shared" si="20"/>
        <v>0</v>
      </c>
      <c r="D15" s="32">
        <f t="shared" si="21"/>
        <v>0</v>
      </c>
      <c r="E15" s="33">
        <f t="shared" si="22"/>
        <v>0</v>
      </c>
      <c r="F15" s="32" t="e">
        <f t="shared" si="23"/>
        <v>#DIV/0!</v>
      </c>
      <c r="G15" s="32" t="e">
        <f t="shared" si="24"/>
        <v>#DIV/0!</v>
      </c>
      <c r="H15" s="32" t="e">
        <f t="shared" si="25"/>
        <v>#DIV/0!</v>
      </c>
      <c r="I15" s="32" t="e">
        <f>#REF!</f>
        <v>#REF!</v>
      </c>
      <c r="J15" s="32" t="e">
        <f>#REF!</f>
        <v>#REF!</v>
      </c>
      <c r="O15" s="34">
        <v>0</v>
      </c>
      <c r="P15" s="34">
        <f t="shared" si="26"/>
        <v>0</v>
      </c>
      <c r="Q15" s="47">
        <f t="shared" si="27"/>
        <v>0</v>
      </c>
      <c r="R15" s="43">
        <v>0</v>
      </c>
      <c r="S15" s="43"/>
      <c r="V15" s="47"/>
    </row>
    <row r="16" spans="1:24" s="34" customFormat="1" x14ac:dyDescent="0.25">
      <c r="A16" s="32">
        <f t="shared" ref="A16:A17" si="28">N16</f>
        <v>0</v>
      </c>
      <c r="B16" s="32">
        <f t="shared" ref="B16:B17" si="29">Q16</f>
        <v>0</v>
      </c>
      <c r="C16" s="32">
        <f t="shared" ref="C16:C17" si="30">B16*1.2</f>
        <v>0</v>
      </c>
      <c r="D16" s="32">
        <f t="shared" ref="D16:D17" si="31">C16*1.2</f>
        <v>0</v>
      </c>
      <c r="E16" s="33">
        <f t="shared" ref="E16:E17" si="32">R16</f>
        <v>0</v>
      </c>
      <c r="F16" s="32" t="e">
        <f t="shared" ref="F16:F17" si="33">ROUND((E16/B16),0)</f>
        <v>#DIV/0!</v>
      </c>
      <c r="G16" s="32" t="e">
        <f t="shared" ref="G16:G17" si="34">ROUND((E16/C16),0)</f>
        <v>#DIV/0!</v>
      </c>
      <c r="H16" s="32" t="e">
        <f t="shared" ref="H16:H17" si="35">ROUND((E16/D16),0)</f>
        <v>#DIV/0!</v>
      </c>
      <c r="I16" s="32" t="e">
        <f>#REF!</f>
        <v>#REF!</v>
      </c>
      <c r="J16" s="32" t="e">
        <f>#REF!</f>
        <v>#REF!</v>
      </c>
      <c r="O16" s="34">
        <v>0</v>
      </c>
      <c r="P16" s="34">
        <f t="shared" si="26"/>
        <v>0</v>
      </c>
      <c r="Q16" s="47">
        <f t="shared" si="27"/>
        <v>0</v>
      </c>
      <c r="R16" s="43">
        <v>0</v>
      </c>
      <c r="S16" s="43"/>
      <c r="V16" s="47"/>
    </row>
    <row r="17" spans="1:24" s="34" customFormat="1" x14ac:dyDescent="0.25">
      <c r="A17" s="32">
        <f t="shared" si="28"/>
        <v>0</v>
      </c>
      <c r="B17" s="32">
        <f t="shared" si="29"/>
        <v>0</v>
      </c>
      <c r="C17" s="32">
        <f t="shared" si="30"/>
        <v>0</v>
      </c>
      <c r="D17" s="32">
        <f t="shared" si="31"/>
        <v>0</v>
      </c>
      <c r="E17" s="33">
        <f t="shared" si="32"/>
        <v>0</v>
      </c>
      <c r="F17" s="32" t="e">
        <f t="shared" si="33"/>
        <v>#DIV/0!</v>
      </c>
      <c r="G17" s="32" t="e">
        <f t="shared" si="34"/>
        <v>#DIV/0!</v>
      </c>
      <c r="H17" s="32" t="e">
        <f t="shared" si="35"/>
        <v>#DIV/0!</v>
      </c>
      <c r="I17" s="32" t="e">
        <f>#REF!</f>
        <v>#REF!</v>
      </c>
      <c r="J17" s="32" t="e">
        <f>#REF!</f>
        <v>#REF!</v>
      </c>
      <c r="O17" s="34">
        <v>0</v>
      </c>
      <c r="P17" s="34">
        <f t="shared" si="26"/>
        <v>0</v>
      </c>
      <c r="Q17" s="47">
        <f t="shared" si="27"/>
        <v>0</v>
      </c>
      <c r="R17" s="43">
        <v>0</v>
      </c>
      <c r="S17" s="43"/>
      <c r="V17" s="47"/>
    </row>
    <row r="18" spans="1:24" s="34" customFormat="1" ht="36.75" customHeight="1" x14ac:dyDescent="0.25">
      <c r="A18" s="71" t="s">
        <v>29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69"/>
      <c r="V18" s="47"/>
    </row>
    <row r="19" spans="1:24" s="66" customFormat="1" x14ac:dyDescent="0.25">
      <c r="A19" s="64">
        <f t="shared" ref="A19:A28" si="36">N19</f>
        <v>0</v>
      </c>
      <c r="B19" s="64">
        <f t="shared" ref="B19:B28" si="37">Q19</f>
        <v>367.85969999999998</v>
      </c>
      <c r="C19" s="64">
        <f>B19*1.2</f>
        <v>441.43163999999996</v>
      </c>
      <c r="D19" s="64">
        <f t="shared" ref="D19:D28" si="38">C19*1.2</f>
        <v>529.71796799999993</v>
      </c>
      <c r="E19" s="65">
        <f t="shared" ref="E19:E28" si="39">R19</f>
        <v>16000000</v>
      </c>
      <c r="F19" s="64">
        <f t="shared" ref="F19:F28" si="40">ROUND((E19/B19),0)</f>
        <v>43495</v>
      </c>
      <c r="G19" s="64">
        <f t="shared" ref="G19:G28" si="41">ROUND((E19/C19),0)</f>
        <v>36246</v>
      </c>
      <c r="H19" s="64">
        <f t="shared" ref="H19:H28" si="42">ROUND((E19/D19),0)</f>
        <v>30205</v>
      </c>
      <c r="I19" s="64" t="e">
        <f>#REF!</f>
        <v>#REF!</v>
      </c>
      <c r="J19" s="64" t="e">
        <f>#REF!</f>
        <v>#REF!</v>
      </c>
      <c r="O19" s="66">
        <v>0</v>
      </c>
      <c r="P19" s="66">
        <f>41.01*10.764</f>
        <v>441.43163999999996</v>
      </c>
      <c r="Q19" s="67">
        <f t="shared" ref="Q19:Q22" si="43">P19/1.2</f>
        <v>367.85969999999998</v>
      </c>
      <c r="R19" s="68">
        <v>16000000</v>
      </c>
      <c r="S19" s="68"/>
      <c r="V19" s="67"/>
    </row>
    <row r="20" spans="1:24" s="66" customFormat="1" x14ac:dyDescent="0.25">
      <c r="A20" s="64">
        <f t="shared" si="36"/>
        <v>0</v>
      </c>
      <c r="B20" s="64">
        <f t="shared" si="37"/>
        <v>369.09756000000004</v>
      </c>
      <c r="C20" s="64">
        <f t="shared" ref="C20:C28" si="44">B20*1.2</f>
        <v>442.91707200000002</v>
      </c>
      <c r="D20" s="64">
        <f t="shared" si="38"/>
        <v>531.5004864</v>
      </c>
      <c r="E20" s="65">
        <f t="shared" si="39"/>
        <v>16500000</v>
      </c>
      <c r="F20" s="64">
        <f t="shared" si="40"/>
        <v>44704</v>
      </c>
      <c r="G20" s="64">
        <f t="shared" si="41"/>
        <v>37253</v>
      </c>
      <c r="H20" s="64">
        <f t="shared" si="42"/>
        <v>31044</v>
      </c>
      <c r="I20" s="64" t="e">
        <f>#REF!</f>
        <v>#REF!</v>
      </c>
      <c r="J20" s="64" t="e">
        <f>#REF!</f>
        <v>#REF!</v>
      </c>
      <c r="O20" s="66">
        <v>0</v>
      </c>
      <c r="P20" s="66">
        <f>41.148*10.764</f>
        <v>442.91707200000002</v>
      </c>
      <c r="Q20" s="67">
        <f t="shared" si="43"/>
        <v>369.09756000000004</v>
      </c>
      <c r="R20" s="68">
        <v>16500000</v>
      </c>
      <c r="S20" s="68"/>
      <c r="V20" s="67"/>
    </row>
    <row r="21" spans="1:24" s="66" customFormat="1" x14ac:dyDescent="0.25">
      <c r="A21" s="64">
        <f t="shared" si="36"/>
        <v>0</v>
      </c>
      <c r="B21" s="64">
        <f t="shared" si="37"/>
        <v>764.99747999999988</v>
      </c>
      <c r="C21" s="64">
        <f t="shared" si="44"/>
        <v>917.99697599999979</v>
      </c>
      <c r="D21" s="64">
        <f t="shared" si="38"/>
        <v>1101.5963711999998</v>
      </c>
      <c r="E21" s="65">
        <f t="shared" si="39"/>
        <v>29409000</v>
      </c>
      <c r="F21" s="64">
        <f t="shared" si="40"/>
        <v>38443</v>
      </c>
      <c r="G21" s="64">
        <f t="shared" si="41"/>
        <v>32036</v>
      </c>
      <c r="H21" s="64">
        <f t="shared" si="42"/>
        <v>26697</v>
      </c>
      <c r="I21" s="64" t="e">
        <f>#REF!</f>
        <v>#REF!</v>
      </c>
      <c r="J21" s="64" t="e">
        <f>#REF!</f>
        <v>#REF!</v>
      </c>
      <c r="O21" s="66">
        <v>0</v>
      </c>
      <c r="P21" s="66">
        <f t="shared" ref="P21:P22" si="45">O21/1.2</f>
        <v>0</v>
      </c>
      <c r="Q21" s="67">
        <f>71.07*10.764</f>
        <v>764.99747999999988</v>
      </c>
      <c r="R21" s="68">
        <v>29409000</v>
      </c>
      <c r="S21" s="68"/>
      <c r="V21" s="67"/>
    </row>
    <row r="22" spans="1:24" s="34" customFormat="1" x14ac:dyDescent="0.25">
      <c r="A22" s="32">
        <f t="shared" si="36"/>
        <v>0</v>
      </c>
      <c r="B22" s="32">
        <f t="shared" si="37"/>
        <v>0</v>
      </c>
      <c r="C22" s="32">
        <f t="shared" si="44"/>
        <v>0</v>
      </c>
      <c r="D22" s="32">
        <f t="shared" si="38"/>
        <v>0</v>
      </c>
      <c r="E22" s="33">
        <f t="shared" si="39"/>
        <v>0</v>
      </c>
      <c r="F22" s="32" t="e">
        <f t="shared" si="40"/>
        <v>#DIV/0!</v>
      </c>
      <c r="G22" s="32" t="e">
        <f t="shared" si="41"/>
        <v>#DIV/0!</v>
      </c>
      <c r="H22" s="32" t="e">
        <f t="shared" si="42"/>
        <v>#DIV/0!</v>
      </c>
      <c r="I22" s="32" t="e">
        <f>#REF!</f>
        <v>#REF!</v>
      </c>
      <c r="J22" s="32" t="e">
        <f>#REF!</f>
        <v>#REF!</v>
      </c>
      <c r="O22" s="34">
        <v>0</v>
      </c>
      <c r="P22" s="34">
        <f t="shared" si="45"/>
        <v>0</v>
      </c>
      <c r="Q22" s="47">
        <f t="shared" si="43"/>
        <v>0</v>
      </c>
      <c r="R22" s="43">
        <v>0</v>
      </c>
      <c r="S22" s="43"/>
      <c r="V22" s="47"/>
    </row>
    <row r="23" spans="1:24" s="34" customFormat="1" x14ac:dyDescent="0.25">
      <c r="A23" s="32">
        <f t="shared" si="36"/>
        <v>0</v>
      </c>
      <c r="B23" s="32">
        <f t="shared" si="37"/>
        <v>0</v>
      </c>
      <c r="C23" s="32">
        <f t="shared" si="44"/>
        <v>0</v>
      </c>
      <c r="D23" s="32">
        <f t="shared" si="38"/>
        <v>0</v>
      </c>
      <c r="E23" s="33">
        <f t="shared" si="39"/>
        <v>0</v>
      </c>
      <c r="F23" s="32" t="e">
        <f t="shared" si="40"/>
        <v>#DIV/0!</v>
      </c>
      <c r="G23" s="32" t="e">
        <f t="shared" si="41"/>
        <v>#DIV/0!</v>
      </c>
      <c r="H23" s="32" t="e">
        <f t="shared" si="42"/>
        <v>#DIV/0!</v>
      </c>
      <c r="I23" s="32" t="e">
        <f>#REF!</f>
        <v>#REF!</v>
      </c>
      <c r="J23" s="32" t="e">
        <f>#REF!</f>
        <v>#REF!</v>
      </c>
      <c r="O23" s="34">
        <v>0</v>
      </c>
      <c r="P23" s="34">
        <f t="shared" ref="P23:Q28" si="46">O23/1.2</f>
        <v>0</v>
      </c>
      <c r="Q23" s="47">
        <f t="shared" si="46"/>
        <v>0</v>
      </c>
      <c r="R23" s="43">
        <v>0</v>
      </c>
      <c r="S23" s="43"/>
      <c r="V23" s="47"/>
    </row>
    <row r="24" spans="1:24" s="34" customFormat="1" ht="15.75" x14ac:dyDescent="0.25">
      <c r="A24" s="32">
        <f t="shared" si="36"/>
        <v>0</v>
      </c>
      <c r="B24" s="32">
        <f t="shared" si="37"/>
        <v>0</v>
      </c>
      <c r="C24" s="32">
        <f t="shared" si="44"/>
        <v>0</v>
      </c>
      <c r="D24" s="32">
        <f t="shared" si="38"/>
        <v>0</v>
      </c>
      <c r="E24" s="33">
        <f t="shared" si="39"/>
        <v>0</v>
      </c>
      <c r="F24" s="32" t="e">
        <f t="shared" si="40"/>
        <v>#DIV/0!</v>
      </c>
      <c r="G24" s="32" t="e">
        <f t="shared" si="41"/>
        <v>#DIV/0!</v>
      </c>
      <c r="H24" s="32" t="e">
        <f t="shared" si="42"/>
        <v>#DIV/0!</v>
      </c>
      <c r="I24" s="32" t="e">
        <f>#REF!</f>
        <v>#REF!</v>
      </c>
      <c r="J24" s="32" t="e">
        <f>#REF!</f>
        <v>#REF!</v>
      </c>
      <c r="O24" s="34">
        <v>0</v>
      </c>
      <c r="P24" s="34">
        <f t="shared" si="46"/>
        <v>0</v>
      </c>
      <c r="Q24" s="47">
        <f t="shared" si="46"/>
        <v>0</v>
      </c>
      <c r="R24" s="43">
        <v>0</v>
      </c>
      <c r="S24" s="43"/>
      <c r="V24" s="47"/>
      <c r="X24" s="70"/>
    </row>
    <row r="25" spans="1:24" ht="49.5" customHeight="1" x14ac:dyDescent="0.25">
      <c r="A25" s="4">
        <f t="shared" si="36"/>
        <v>0</v>
      </c>
      <c r="B25" s="4">
        <f t="shared" si="37"/>
        <v>0</v>
      </c>
      <c r="C25" s="4">
        <f t="shared" si="44"/>
        <v>0</v>
      </c>
      <c r="D25" s="4">
        <f t="shared" si="38"/>
        <v>0</v>
      </c>
      <c r="E25" s="5">
        <f t="shared" si="39"/>
        <v>0</v>
      </c>
      <c r="F25" s="8" t="e">
        <f t="shared" si="40"/>
        <v>#DIV/0!</v>
      </c>
      <c r="G25" s="8" t="e">
        <f t="shared" si="41"/>
        <v>#DIV/0!</v>
      </c>
      <c r="H25" s="8" t="e">
        <f t="shared" si="42"/>
        <v>#DIV/0!</v>
      </c>
      <c r="I25" s="4" t="e">
        <f>#REF!</f>
        <v>#REF!</v>
      </c>
      <c r="J25" s="4" t="e">
        <f>#REF!</f>
        <v>#REF!</v>
      </c>
      <c r="O25">
        <v>0</v>
      </c>
      <c r="P25">
        <f t="shared" si="46"/>
        <v>0</v>
      </c>
      <c r="Q25" s="46">
        <f t="shared" si="46"/>
        <v>0</v>
      </c>
      <c r="R25" s="2">
        <v>0</v>
      </c>
      <c r="S25" s="2"/>
      <c r="T25" s="74" t="s">
        <v>37</v>
      </c>
      <c r="U25" s="74"/>
      <c r="V25" s="74"/>
      <c r="W25" s="74"/>
      <c r="X25" s="74"/>
    </row>
    <row r="26" spans="1:24" ht="30" customHeight="1" x14ac:dyDescent="0.25">
      <c r="A26" s="4">
        <f t="shared" si="36"/>
        <v>0</v>
      </c>
      <c r="B26" s="4">
        <f t="shared" si="37"/>
        <v>0</v>
      </c>
      <c r="C26" s="4">
        <f t="shared" si="44"/>
        <v>0</v>
      </c>
      <c r="D26" s="4">
        <f t="shared" si="38"/>
        <v>0</v>
      </c>
      <c r="E26" s="5">
        <f t="shared" si="39"/>
        <v>0</v>
      </c>
      <c r="F26" s="8" t="e">
        <f t="shared" si="40"/>
        <v>#DIV/0!</v>
      </c>
      <c r="G26" s="8" t="e">
        <f t="shared" si="41"/>
        <v>#DIV/0!</v>
      </c>
      <c r="H26" s="8" t="e">
        <f t="shared" si="42"/>
        <v>#DIV/0!</v>
      </c>
      <c r="I26" s="4" t="e">
        <f>#REF!</f>
        <v>#REF!</v>
      </c>
      <c r="J26" s="4" t="e">
        <f>#REF!</f>
        <v>#REF!</v>
      </c>
      <c r="O26">
        <v>0</v>
      </c>
      <c r="P26">
        <f t="shared" si="46"/>
        <v>0</v>
      </c>
      <c r="Q26" s="46">
        <f t="shared" si="46"/>
        <v>0</v>
      </c>
      <c r="R26" s="2">
        <v>0</v>
      </c>
      <c r="S26" s="2"/>
      <c r="T26" s="74" t="s">
        <v>38</v>
      </c>
      <c r="U26" s="74"/>
      <c r="V26" s="74"/>
      <c r="W26" s="74"/>
      <c r="X26" s="74"/>
    </row>
    <row r="27" spans="1:24" x14ac:dyDescent="0.25">
      <c r="A27" s="4">
        <f t="shared" si="36"/>
        <v>0</v>
      </c>
      <c r="B27" s="4">
        <f t="shared" si="37"/>
        <v>0</v>
      </c>
      <c r="C27" s="4">
        <f t="shared" si="44"/>
        <v>0</v>
      </c>
      <c r="D27" s="4">
        <f t="shared" si="38"/>
        <v>0</v>
      </c>
      <c r="E27" s="5">
        <f t="shared" si="39"/>
        <v>0</v>
      </c>
      <c r="F27" s="8" t="e">
        <f t="shared" si="40"/>
        <v>#DIV/0!</v>
      </c>
      <c r="G27" s="8" t="e">
        <f t="shared" si="41"/>
        <v>#DIV/0!</v>
      </c>
      <c r="H27" s="8" t="e">
        <f t="shared" si="42"/>
        <v>#DIV/0!</v>
      </c>
      <c r="I27" s="4" t="e">
        <f>#REF!</f>
        <v>#REF!</v>
      </c>
      <c r="J27" s="4" t="e">
        <f>#REF!</f>
        <v>#REF!</v>
      </c>
      <c r="O27">
        <v>0</v>
      </c>
      <c r="P27">
        <f t="shared" si="46"/>
        <v>0</v>
      </c>
      <c r="Q27" s="46">
        <f t="shared" si="46"/>
        <v>0</v>
      </c>
      <c r="R27" s="2">
        <v>0</v>
      </c>
      <c r="S27" s="2"/>
    </row>
    <row r="28" spans="1:24" ht="15.75" thickBot="1" x14ac:dyDescent="0.3">
      <c r="A28" s="4">
        <f t="shared" si="36"/>
        <v>0</v>
      </c>
      <c r="B28" s="4">
        <f t="shared" si="37"/>
        <v>0</v>
      </c>
      <c r="C28" s="4">
        <f t="shared" si="44"/>
        <v>0</v>
      </c>
      <c r="D28" s="4">
        <f t="shared" si="38"/>
        <v>0</v>
      </c>
      <c r="E28" s="5">
        <f t="shared" si="39"/>
        <v>0</v>
      </c>
      <c r="F28" s="8" t="e">
        <f t="shared" si="40"/>
        <v>#DIV/0!</v>
      </c>
      <c r="G28" s="8" t="e">
        <f t="shared" si="41"/>
        <v>#DIV/0!</v>
      </c>
      <c r="H28" s="8" t="e">
        <f t="shared" si="42"/>
        <v>#DIV/0!</v>
      </c>
      <c r="I28" s="4" t="e">
        <f>#REF!</f>
        <v>#REF!</v>
      </c>
      <c r="J28" s="4" t="e">
        <f>#REF!</f>
        <v>#REF!</v>
      </c>
      <c r="O28">
        <v>0</v>
      </c>
      <c r="P28">
        <f t="shared" si="46"/>
        <v>0</v>
      </c>
      <c r="Q28" s="46">
        <f t="shared" si="46"/>
        <v>0</v>
      </c>
      <c r="R28" s="2">
        <v>0</v>
      </c>
      <c r="S28" s="2"/>
    </row>
    <row r="29" spans="1:24" ht="15.75" x14ac:dyDescent="0.25">
      <c r="T29" s="35" t="s">
        <v>13</v>
      </c>
      <c r="U29" s="15"/>
      <c r="V29" s="53">
        <v>39500</v>
      </c>
      <c r="W29" s="16" t="s">
        <v>36</v>
      </c>
    </row>
    <row r="30" spans="1:24" ht="38.25" customHeight="1" x14ac:dyDescent="0.25">
      <c r="T30" s="17" t="s">
        <v>14</v>
      </c>
      <c r="U30" s="14"/>
      <c r="V30" s="54">
        <v>2800</v>
      </c>
      <c r="W30" s="18"/>
    </row>
    <row r="31" spans="1:24" ht="15.75" x14ac:dyDescent="0.25">
      <c r="O31" s="49" t="s">
        <v>35</v>
      </c>
      <c r="P31" s="52"/>
      <c r="Q31" s="52"/>
      <c r="T31" s="19" t="s">
        <v>15</v>
      </c>
      <c r="U31" s="14"/>
      <c r="V31" s="54">
        <f>V29-V30</f>
        <v>36700</v>
      </c>
      <c r="W31" s="18"/>
    </row>
    <row r="32" spans="1:24" ht="15.75" x14ac:dyDescent="0.25">
      <c r="G32" s="6"/>
      <c r="H32" s="6"/>
      <c r="T32" s="19" t="s">
        <v>16</v>
      </c>
      <c r="U32" s="14"/>
      <c r="V32" s="54">
        <f>V30</f>
        <v>2800</v>
      </c>
      <c r="W32" s="18"/>
    </row>
    <row r="33" spans="16:25" ht="15.75" x14ac:dyDescent="0.25">
      <c r="T33" s="19" t="s">
        <v>17</v>
      </c>
      <c r="U33" s="36"/>
      <c r="V33" s="55">
        <f>W33-W34</f>
        <v>11</v>
      </c>
      <c r="W33" s="20">
        <v>2024</v>
      </c>
    </row>
    <row r="34" spans="16:25" ht="15.75" x14ac:dyDescent="0.25">
      <c r="P34" s="44"/>
      <c r="Q34" s="48"/>
      <c r="R34" s="44"/>
      <c r="T34" s="19" t="s">
        <v>18</v>
      </c>
      <c r="U34" s="36"/>
      <c r="V34" s="55">
        <f>V35-V33</f>
        <v>49</v>
      </c>
      <c r="W34" s="20">
        <v>2013</v>
      </c>
      <c r="X34" s="75" t="s">
        <v>40</v>
      </c>
      <c r="Y34" s="76"/>
    </row>
    <row r="35" spans="16:25" ht="15.75" x14ac:dyDescent="0.25">
      <c r="T35" s="19" t="s">
        <v>19</v>
      </c>
      <c r="U35" s="36"/>
      <c r="V35" s="55">
        <v>60</v>
      </c>
      <c r="W35" s="20"/>
    </row>
    <row r="36" spans="16:25" ht="32.25" customHeight="1" x14ac:dyDescent="0.25">
      <c r="P36" s="73"/>
      <c r="Q36" s="73"/>
      <c r="R36" s="73"/>
      <c r="S36" s="42"/>
      <c r="T36" s="17" t="s">
        <v>34</v>
      </c>
      <c r="U36" s="36"/>
      <c r="V36" s="55">
        <f>90*V33/V35</f>
        <v>16.5</v>
      </c>
      <c r="W36" s="20"/>
    </row>
    <row r="37" spans="16:25" ht="15.75" x14ac:dyDescent="0.25">
      <c r="S37" s="4"/>
      <c r="T37" s="19"/>
      <c r="U37" s="37"/>
      <c r="V37" s="55">
        <f>V36%</f>
        <v>0.16500000000000001</v>
      </c>
      <c r="W37" s="21"/>
    </row>
    <row r="38" spans="16:25" ht="15.75" x14ac:dyDescent="0.25">
      <c r="P38" s="11"/>
      <c r="Q38" s="50"/>
      <c r="S38" s="11"/>
      <c r="T38" s="19" t="s">
        <v>20</v>
      </c>
      <c r="U38" s="14"/>
      <c r="V38" s="54">
        <f>V32*V37</f>
        <v>462</v>
      </c>
      <c r="W38" s="18"/>
    </row>
    <row r="39" spans="16:25" ht="15.75" x14ac:dyDescent="0.25">
      <c r="R39" s="12"/>
      <c r="S39" s="12"/>
      <c r="T39" s="19" t="s">
        <v>21</v>
      </c>
      <c r="U39" s="14"/>
      <c r="V39" s="54">
        <f>V32-V38</f>
        <v>2338</v>
      </c>
      <c r="W39" s="18"/>
    </row>
    <row r="40" spans="16:25" ht="15.75" x14ac:dyDescent="0.25">
      <c r="R40" s="6"/>
      <c r="S40" s="6"/>
      <c r="T40" s="19" t="s">
        <v>15</v>
      </c>
      <c r="U40" s="14"/>
      <c r="V40" s="54">
        <f>V31</f>
        <v>36700</v>
      </c>
      <c r="W40" s="18"/>
    </row>
    <row r="41" spans="16:25" ht="15.75" x14ac:dyDescent="0.25">
      <c r="R41" s="6"/>
      <c r="S41" s="6"/>
      <c r="T41" s="19"/>
      <c r="U41" s="14"/>
      <c r="V41" s="54"/>
      <c r="W41" s="18"/>
    </row>
    <row r="42" spans="16:25" ht="15.75" x14ac:dyDescent="0.25">
      <c r="R42" s="6"/>
      <c r="S42" s="6"/>
      <c r="T42" s="19" t="s">
        <v>22</v>
      </c>
      <c r="U42" s="14"/>
      <c r="V42" s="54">
        <f>V40+V39</f>
        <v>39038</v>
      </c>
      <c r="W42" s="18"/>
    </row>
    <row r="43" spans="16:25" ht="15.75" x14ac:dyDescent="0.25">
      <c r="T43" s="19"/>
      <c r="U43" s="36"/>
      <c r="V43" s="55"/>
      <c r="W43" s="20"/>
    </row>
    <row r="44" spans="16:25" ht="15.75" x14ac:dyDescent="0.25">
      <c r="T44" s="63" t="s">
        <v>39</v>
      </c>
      <c r="U44" s="38"/>
      <c r="V44" s="54">
        <v>750</v>
      </c>
      <c r="W44" s="20" t="s">
        <v>31</v>
      </c>
    </row>
    <row r="45" spans="16:25" ht="15.75" x14ac:dyDescent="0.25">
      <c r="P45" s="10"/>
      <c r="T45" s="22" t="s">
        <v>32</v>
      </c>
      <c r="U45" s="38"/>
      <c r="V45" s="58">
        <f>V42*V44</f>
        <v>29278500</v>
      </c>
      <c r="W45" s="23"/>
    </row>
    <row r="46" spans="16:25" ht="15.75" x14ac:dyDescent="0.25">
      <c r="P46" s="10"/>
      <c r="T46" s="22" t="s">
        <v>41</v>
      </c>
      <c r="U46" s="38"/>
      <c r="V46" s="58">
        <v>1200000</v>
      </c>
      <c r="W46" s="23"/>
      <c r="X46" s="12"/>
    </row>
    <row r="47" spans="16:25" ht="15.75" x14ac:dyDescent="0.25">
      <c r="P47" s="10"/>
      <c r="T47" s="22" t="s">
        <v>43</v>
      </c>
      <c r="U47" s="38"/>
      <c r="V47" s="58">
        <f>750*2800</f>
        <v>2100000</v>
      </c>
      <c r="W47" s="23"/>
      <c r="X47" s="12"/>
    </row>
    <row r="48" spans="16:25" ht="17.25" customHeight="1" x14ac:dyDescent="0.25">
      <c r="P48" s="4"/>
      <c r="Q48" s="49"/>
      <c r="R48" s="4"/>
      <c r="S48" s="4"/>
      <c r="T48" s="24" t="s">
        <v>30</v>
      </c>
      <c r="U48" s="39"/>
      <c r="V48" s="13">
        <f>V45+V46+V47</f>
        <v>32578500</v>
      </c>
      <c r="W48" s="25"/>
      <c r="X48" s="12"/>
    </row>
    <row r="49" spans="15:24" ht="15.75" x14ac:dyDescent="0.25">
      <c r="O49" s="9"/>
      <c r="P49" s="9"/>
      <c r="Q49" s="51"/>
      <c r="R49" s="9"/>
      <c r="S49" s="9"/>
      <c r="T49" s="22" t="s">
        <v>23</v>
      </c>
      <c r="U49" s="38"/>
      <c r="V49" s="58">
        <f>V48*0.9</f>
        <v>29320650</v>
      </c>
      <c r="W49" s="20"/>
    </row>
    <row r="50" spans="15:24" ht="15.75" x14ac:dyDescent="0.25">
      <c r="T50" s="22" t="s">
        <v>24</v>
      </c>
      <c r="U50" s="38"/>
      <c r="V50" s="58">
        <f>V48*0.8</f>
        <v>26062800</v>
      </c>
      <c r="W50" s="25"/>
      <c r="X50" s="12"/>
    </row>
    <row r="51" spans="15:24" ht="15.75" x14ac:dyDescent="0.25">
      <c r="T51" s="22" t="s">
        <v>25</v>
      </c>
      <c r="U51" s="38"/>
      <c r="V51" s="58">
        <f>V30*V44</f>
        <v>2100000</v>
      </c>
      <c r="W51" s="26"/>
    </row>
    <row r="52" spans="15:24" ht="15.75" x14ac:dyDescent="0.25">
      <c r="T52" s="19" t="s">
        <v>26</v>
      </c>
      <c r="U52" s="36"/>
      <c r="V52" s="56"/>
      <c r="W52" s="25"/>
    </row>
    <row r="53" spans="15:24" ht="15.75" x14ac:dyDescent="0.25">
      <c r="T53" s="27" t="s">
        <v>27</v>
      </c>
      <c r="U53" s="40"/>
      <c r="V53" s="56">
        <f>V45*0.03/12</f>
        <v>73196.25</v>
      </c>
      <c r="W53" s="28"/>
    </row>
    <row r="54" spans="15:24" ht="15.75" thickBot="1" x14ac:dyDescent="0.3">
      <c r="T54" s="29"/>
      <c r="U54" s="30"/>
      <c r="V54" s="57"/>
      <c r="W54" s="31"/>
    </row>
    <row r="56" spans="15:24" ht="15.75" thickBot="1" x14ac:dyDescent="0.3">
      <c r="T56" s="59"/>
      <c r="U56" s="59"/>
      <c r="V56" s="60"/>
      <c r="W56" s="59"/>
    </row>
    <row r="57" spans="15:24" ht="15.75" x14ac:dyDescent="0.25">
      <c r="T57" s="35" t="s">
        <v>13</v>
      </c>
      <c r="U57" s="15"/>
      <c r="V57" s="53">
        <v>39500</v>
      </c>
      <c r="W57" s="16" t="s">
        <v>36</v>
      </c>
    </row>
    <row r="58" spans="15:24" ht="31.5" x14ac:dyDescent="0.25">
      <c r="T58" s="17" t="s">
        <v>14</v>
      </c>
      <c r="U58" s="14"/>
      <c r="V58" s="54">
        <v>2800</v>
      </c>
      <c r="W58" s="18"/>
    </row>
    <row r="59" spans="15:24" ht="15.75" x14ac:dyDescent="0.25">
      <c r="T59" s="19" t="s">
        <v>15</v>
      </c>
      <c r="U59" s="14"/>
      <c r="V59" s="54">
        <f>V57-V58</f>
        <v>36700</v>
      </c>
      <c r="W59" s="18"/>
    </row>
    <row r="60" spans="15:24" ht="15.75" x14ac:dyDescent="0.25">
      <c r="T60" s="19" t="s">
        <v>16</v>
      </c>
      <c r="U60" s="14"/>
      <c r="V60" s="54">
        <f>V58</f>
        <v>2800</v>
      </c>
      <c r="W60" s="18"/>
    </row>
    <row r="61" spans="15:24" ht="15.75" x14ac:dyDescent="0.25">
      <c r="T61" s="19" t="s">
        <v>17</v>
      </c>
      <c r="U61" s="36"/>
      <c r="V61" s="55">
        <f>W61-W62</f>
        <v>11</v>
      </c>
      <c r="W61" s="20">
        <v>2024</v>
      </c>
    </row>
    <row r="62" spans="15:24" ht="15.75" x14ac:dyDescent="0.25">
      <c r="T62" s="19" t="s">
        <v>18</v>
      </c>
      <c r="U62" s="36"/>
      <c r="V62" s="55">
        <f>V63-V61</f>
        <v>49</v>
      </c>
      <c r="W62" s="20">
        <v>2013</v>
      </c>
    </row>
    <row r="63" spans="15:24" ht="15.75" x14ac:dyDescent="0.25">
      <c r="T63" s="19" t="s">
        <v>19</v>
      </c>
      <c r="U63" s="36"/>
      <c r="V63" s="55">
        <v>60</v>
      </c>
      <c r="W63" s="20"/>
    </row>
    <row r="64" spans="15:24" ht="31.5" x14ac:dyDescent="0.25">
      <c r="T64" s="17" t="s">
        <v>34</v>
      </c>
      <c r="U64" s="36"/>
      <c r="V64" s="55">
        <f>90*V61/V63</f>
        <v>16.5</v>
      </c>
      <c r="W64" s="20"/>
    </row>
    <row r="65" spans="20:23" ht="15.75" x14ac:dyDescent="0.25">
      <c r="T65" s="19"/>
      <c r="U65" s="37"/>
      <c r="V65" s="55">
        <f>V64%</f>
        <v>0.16500000000000001</v>
      </c>
      <c r="W65" s="21"/>
    </row>
    <row r="66" spans="20:23" ht="15.75" x14ac:dyDescent="0.25">
      <c r="T66" s="19" t="s">
        <v>20</v>
      </c>
      <c r="U66" s="14"/>
      <c r="V66" s="54">
        <f>V60*V65</f>
        <v>462</v>
      </c>
      <c r="W66" s="18"/>
    </row>
    <row r="67" spans="20:23" ht="15.75" x14ac:dyDescent="0.25">
      <c r="T67" s="19" t="s">
        <v>21</v>
      </c>
      <c r="U67" s="14"/>
      <c r="V67" s="54">
        <f>V60-V66</f>
        <v>2338</v>
      </c>
      <c r="W67" s="18"/>
    </row>
    <row r="68" spans="20:23" ht="15.75" x14ac:dyDescent="0.25">
      <c r="T68" s="19" t="s">
        <v>15</v>
      </c>
      <c r="U68" s="14"/>
      <c r="V68" s="54">
        <f>V59</f>
        <v>36700</v>
      </c>
      <c r="W68" s="18"/>
    </row>
    <row r="69" spans="20:23" ht="15.75" x14ac:dyDescent="0.25">
      <c r="T69" s="19"/>
      <c r="U69" s="14"/>
      <c r="V69" s="54"/>
      <c r="W69" s="18"/>
    </row>
    <row r="70" spans="20:23" ht="15.75" x14ac:dyDescent="0.25">
      <c r="T70" s="19" t="s">
        <v>22</v>
      </c>
      <c r="U70" s="14"/>
      <c r="V70" s="54">
        <f>V68+V67</f>
        <v>39038</v>
      </c>
      <c r="W70" s="18"/>
    </row>
    <row r="71" spans="20:23" ht="15.75" x14ac:dyDescent="0.25">
      <c r="T71" s="19"/>
      <c r="U71" s="36"/>
      <c r="V71" s="55"/>
      <c r="W71" s="20"/>
    </row>
    <row r="72" spans="20:23" ht="15.75" x14ac:dyDescent="0.25">
      <c r="T72" s="63" t="s">
        <v>42</v>
      </c>
      <c r="U72" s="38"/>
      <c r="V72" s="54">
        <v>750</v>
      </c>
      <c r="W72" s="20" t="s">
        <v>31</v>
      </c>
    </row>
    <row r="73" spans="20:23" ht="15.75" x14ac:dyDescent="0.25">
      <c r="T73" s="22" t="s">
        <v>32</v>
      </c>
      <c r="U73" s="38"/>
      <c r="V73" s="58">
        <f>V70*V72</f>
        <v>29278500</v>
      </c>
      <c r="W73" s="23"/>
    </row>
    <row r="74" spans="20:23" ht="15.75" x14ac:dyDescent="0.25">
      <c r="T74" s="22" t="s">
        <v>41</v>
      </c>
      <c r="U74" s="38"/>
      <c r="V74" s="58">
        <v>1200000</v>
      </c>
      <c r="W74" s="23"/>
    </row>
    <row r="75" spans="20:23" ht="15.75" x14ac:dyDescent="0.25">
      <c r="T75" s="22" t="s">
        <v>43</v>
      </c>
      <c r="U75" s="38"/>
      <c r="V75" s="58">
        <f>750*2800</f>
        <v>2100000</v>
      </c>
      <c r="W75" s="23"/>
    </row>
    <row r="76" spans="20:23" ht="15.75" x14ac:dyDescent="0.25">
      <c r="T76" s="24" t="s">
        <v>30</v>
      </c>
      <c r="U76" s="39"/>
      <c r="V76" s="13">
        <f>V73+V74+V75</f>
        <v>32578500</v>
      </c>
      <c r="W76" s="25"/>
    </row>
    <row r="77" spans="20:23" ht="15.75" x14ac:dyDescent="0.25">
      <c r="T77" s="22" t="s">
        <v>23</v>
      </c>
      <c r="U77" s="38"/>
      <c r="V77" s="58">
        <f>V76*0.9</f>
        <v>29320650</v>
      </c>
      <c r="W77" s="20"/>
    </row>
    <row r="78" spans="20:23" ht="15.75" x14ac:dyDescent="0.25">
      <c r="T78" s="22" t="s">
        <v>24</v>
      </c>
      <c r="U78" s="38"/>
      <c r="V78" s="58">
        <f>V76*0.8</f>
        <v>26062800</v>
      </c>
      <c r="W78" s="25"/>
    </row>
    <row r="79" spans="20:23" ht="15.75" x14ac:dyDescent="0.25">
      <c r="T79" s="22" t="s">
        <v>25</v>
      </c>
      <c r="U79" s="38"/>
      <c r="V79" s="58">
        <f>V58*V72</f>
        <v>2100000</v>
      </c>
      <c r="W79" s="26"/>
    </row>
    <row r="80" spans="20:23" ht="15.75" x14ac:dyDescent="0.25">
      <c r="T80" s="19" t="s">
        <v>26</v>
      </c>
      <c r="U80" s="36"/>
      <c r="V80" s="56"/>
      <c r="W80" s="25"/>
    </row>
    <row r="81" spans="20:23" ht="15.75" x14ac:dyDescent="0.25">
      <c r="T81" s="27" t="s">
        <v>27</v>
      </c>
      <c r="U81" s="40"/>
      <c r="V81" s="56">
        <f>V73*0.03/12</f>
        <v>73196.25</v>
      </c>
      <c r="W81" s="28"/>
    </row>
    <row r="82" spans="20:23" ht="15.75" thickBot="1" x14ac:dyDescent="0.3">
      <c r="T82" s="29"/>
      <c r="U82" s="30"/>
      <c r="V82" s="57"/>
      <c r="W82" s="31"/>
    </row>
  </sheetData>
  <mergeCells count="6">
    <mergeCell ref="A18:R18"/>
    <mergeCell ref="A2:R2"/>
    <mergeCell ref="P36:R36"/>
    <mergeCell ref="T25:X25"/>
    <mergeCell ref="T26:X26"/>
    <mergeCell ref="X34:Y34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zoomScale="80" zoomScaleNormal="8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C51D-922D-43A9-B1FF-9023F9732E3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T27" sqref="T2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="120" zoomScaleNormal="12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C2" sqref="C2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D2" sqref="D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C17"/>
  <sheetViews>
    <sheetView topLeftCell="D1" zoomScaleNormal="100" workbookViewId="0">
      <selection activeCell="D2" sqref="D2"/>
    </sheetView>
  </sheetViews>
  <sheetFormatPr defaultRowHeight="15" x14ac:dyDescent="0.25"/>
  <sheetData>
    <row r="17" spans="29:29" x14ac:dyDescent="0.25">
      <c r="AC17">
        <f>9900000/737</f>
        <v>13432.835820895523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2024-03-04T06:21:55Z</dcterms:modified>
</cp:coreProperties>
</file>