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7362\"/>
    </mc:Choice>
  </mc:AlternateContent>
  <bookViews>
    <workbookView xWindow="0" yWindow="0" windowWidth="24000" windowHeight="9630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2" sheetId="25" r:id="rId12"/>
    <sheet name="Sheet3" sheetId="26" r:id="rId13"/>
    <sheet name="Sheet14" sheetId="28" r:id="rId14"/>
  </sheets>
  <calcPr calcId="162913"/>
</workbook>
</file>

<file path=xl/calcChain.xml><?xml version="1.0" encoding="utf-8"?>
<calcChain xmlns="http://schemas.openxmlformats.org/spreadsheetml/2006/main">
  <c r="R50" i="4" l="1"/>
  <c r="V50" i="4"/>
  <c r="V49" i="4"/>
  <c r="V48" i="4"/>
  <c r="Y73" i="4"/>
  <c r="X73" i="4"/>
  <c r="X59" i="4"/>
  <c r="V61" i="4"/>
  <c r="V68" i="4"/>
  <c r="U68" i="4"/>
  <c r="U66" i="4"/>
  <c r="U65" i="4"/>
  <c r="U61" i="4"/>
  <c r="X63" i="4"/>
  <c r="V52" i="4"/>
  <c r="R43" i="4"/>
  <c r="Q50" i="4"/>
  <c r="P50" i="4"/>
  <c r="R42" i="4"/>
  <c r="R41" i="4"/>
  <c r="V45" i="4"/>
  <c r="V47" i="4"/>
  <c r="P44" i="4" l="1"/>
  <c r="P20" i="4" l="1"/>
  <c r="P19" i="4"/>
  <c r="Q19" i="4" s="1"/>
  <c r="P9" i="4"/>
  <c r="Q9" i="4" s="1"/>
  <c r="P8" i="4"/>
  <c r="Q8" i="4" s="1"/>
  <c r="P7" i="4"/>
  <c r="Q7" i="4" s="1"/>
  <c r="P6" i="4"/>
  <c r="Q6" i="4" s="1"/>
  <c r="P5" i="4"/>
  <c r="Q4" i="4"/>
  <c r="Q3" i="4"/>
  <c r="P21" i="4"/>
  <c r="Q21" i="4" s="1"/>
  <c r="Q20" i="4"/>
  <c r="P10" i="4" l="1"/>
  <c r="Q10" i="4" s="1"/>
  <c r="V33" i="4"/>
  <c r="P22" i="4" l="1"/>
  <c r="Q22" i="4" s="1"/>
  <c r="P17" i="4" l="1"/>
  <c r="Q17" i="4" s="1"/>
  <c r="P16" i="4"/>
  <c r="Q16" i="4" s="1"/>
  <c r="Q15" i="4"/>
  <c r="P15" i="4"/>
  <c r="P14" i="4"/>
  <c r="Q14" i="4" s="1"/>
  <c r="Q13" i="4"/>
  <c r="P13" i="4"/>
  <c r="P12" i="4"/>
  <c r="Q12" i="4" s="1"/>
  <c r="Q11" i="4"/>
  <c r="P11" i="4"/>
  <c r="J17" i="4" l="1"/>
  <c r="I17" i="4"/>
  <c r="E17" i="4"/>
  <c r="B17" i="4"/>
  <c r="C17" i="4" s="1"/>
  <c r="D17" i="4" s="1"/>
  <c r="A17" i="4"/>
  <c r="J16" i="4"/>
  <c r="I16" i="4"/>
  <c r="E16" i="4"/>
  <c r="B16" i="4"/>
  <c r="C16" i="4" s="1"/>
  <c r="A16" i="4"/>
  <c r="AC17" i="20"/>
  <c r="E55" i="17"/>
  <c r="E56" i="17"/>
  <c r="H17" i="4" l="1"/>
  <c r="G17" i="4"/>
  <c r="D16" i="4"/>
  <c r="H16" i="4" s="1"/>
  <c r="G16" i="4"/>
  <c r="F16" i="4"/>
  <c r="F17" i="4"/>
  <c r="B15" i="4" l="1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B12" i="4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H15" i="4" l="1"/>
  <c r="H11" i="4"/>
  <c r="H12" i="4"/>
  <c r="H13" i="4"/>
  <c r="H14" i="4"/>
  <c r="F11" i="4"/>
  <c r="F12" i="4"/>
  <c r="F13" i="4"/>
  <c r="F14" i="4"/>
  <c r="F15" i="4"/>
  <c r="G11" i="4"/>
  <c r="G12" i="4"/>
  <c r="G13" i="4"/>
  <c r="G14" i="4"/>
  <c r="G15" i="4"/>
  <c r="B9" i="4" l="1"/>
  <c r="C9" i="4" s="1"/>
  <c r="D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G9" i="4" l="1"/>
  <c r="F8" i="4"/>
  <c r="H9" i="4"/>
  <c r="D6" i="4"/>
  <c r="H6" i="4" s="1"/>
  <c r="G6" i="4"/>
  <c r="F6" i="4"/>
  <c r="G7" i="4"/>
  <c r="D7" i="4"/>
  <c r="H7" i="4" s="1"/>
  <c r="F7" i="4"/>
  <c r="D8" i="4"/>
  <c r="H8" i="4" s="1"/>
  <c r="G8" i="4"/>
  <c r="F9" i="4"/>
  <c r="V36" i="4" l="1"/>
  <c r="B10" i="4" l="1"/>
  <c r="C10" i="4" s="1"/>
  <c r="D10" i="4" s="1"/>
  <c r="J10" i="4"/>
  <c r="I10" i="4"/>
  <c r="E10" i="4"/>
  <c r="A10" i="4"/>
  <c r="B5" i="4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10" i="4" l="1"/>
  <c r="H5" i="4"/>
  <c r="H3" i="4"/>
  <c r="H4" i="4"/>
  <c r="F4" i="4"/>
  <c r="F5" i="4"/>
  <c r="F10" i="4"/>
  <c r="F3" i="4"/>
  <c r="G3" i="4"/>
  <c r="G4" i="4"/>
  <c r="G10" i="4"/>
  <c r="G5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H27" i="4" l="1"/>
  <c r="H21" i="4"/>
  <c r="H22" i="4"/>
  <c r="H26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V37" i="4"/>
  <c r="V32" i="4"/>
  <c r="V31" i="4"/>
  <c r="V40" i="4" s="1"/>
  <c r="V34" i="4" l="1"/>
  <c r="V38" i="4"/>
  <c r="V39" i="4" s="1"/>
  <c r="V42" i="4" l="1"/>
</calcChain>
</file>

<file path=xl/sharedStrings.xml><?xml version="1.0" encoding="utf-8"?>
<sst xmlns="http://schemas.openxmlformats.org/spreadsheetml/2006/main" count="55" uniqueCount="50">
  <si>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</si>
  <si>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</si>
  <si>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</si>
  <si>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</si>
  <si>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</si>
  <si>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</si>
  <si>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</si>
  <si>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</si>
  <si>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</si>
  <si>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</si>
  <si>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</si>
  <si>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</si>
  <si>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</si>
  <si>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</si>
  <si>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</si>
  <si>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</si>
  <si>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</si>
  <si>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</si>
  <si>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</si>
  <si>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</si>
  <si>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</si>
  <si>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</si>
  <si>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</si>
  <si>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</si>
  <si>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</si>
  <si>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</si>
  <si>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</si>
  <si>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</si>
  <si>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</si>
  <si>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</si>
  <si>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</si>
  <si>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</si>
  <si>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</si>
  <si>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`</t>
  </si>
  <si>
    <t>Depreciation (100-10)X19/60</t>
  </si>
  <si>
    <t>Agreement</t>
  </si>
  <si>
    <t xml:space="preserve">   As per O.C</t>
  </si>
  <si>
    <t>CTS No. 809 Village poisar</t>
  </si>
  <si>
    <t>18.02.2011</t>
  </si>
  <si>
    <t>Measured carpet area</t>
  </si>
  <si>
    <t>555 sq.ft</t>
  </si>
  <si>
    <t>Flat No. 803</t>
  </si>
  <si>
    <t>sq.Ft</t>
  </si>
  <si>
    <t xml:space="preserve">Total </t>
  </si>
  <si>
    <t>rate on C.A</t>
  </si>
  <si>
    <t>C.A -Flat No.803 &amp; 804</t>
  </si>
  <si>
    <t xml:space="preserve"> Car parking </t>
  </si>
  <si>
    <t>Flat No. 804</t>
  </si>
  <si>
    <t>Agreement Area</t>
  </si>
  <si>
    <t>Residential Flat No. 803 &amp; 804, 8th Floor, Building No 4, Wing - A, Tulip, Village - thakur, kandivali,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</si>
</sst>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7" fillId="0" borderId="8" xfId="0" applyFont="1" applyBorder="1"/>
    <xf numFmtId="0" fontId="7" fillId="0" borderId="0" xfId="0" applyFont="1" applyBorder="1"/>
    <xf numFmtId="9" fontId="7" fillId="0" borderId="0" xfId="0" applyNumberFormat="1" applyFont="1" applyBorder="1"/>
    <xf numFmtId="0" fontId="9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3" fillId="0" borderId="0" xfId="0" applyNumberFormat="1" applyFont="1"/>
    <xf numFmtId="2" fontId="1" fillId="0" borderId="0" xfId="0" applyNumberFormat="1" applyFont="1"/>
    <xf numFmtId="2" fontId="3" fillId="0" borderId="0" xfId="0" applyNumberFormat="1" applyFont="1"/>
    <xf numFmtId="43" fontId="1" fillId="0" borderId="0" xfId="1" applyFont="1"/>
    <xf numFmtId="2" fontId="8" fillId="0" borderId="1" xfId="1" applyNumberFormat="1" applyFont="1" applyFill="1" applyBorder="1"/>
    <xf numFmtId="2" fontId="8" fillId="0" borderId="0" xfId="1" applyNumberFormat="1" applyFont="1" applyFill="1" applyBorder="1"/>
    <xf numFmtId="2" fontId="8" fillId="0" borderId="0" xfId="0" applyNumberFormat="1" applyFont="1" applyBorder="1"/>
    <xf numFmtId="2" fontId="11" fillId="0" borderId="0" xfId="0" applyNumberFormat="1" applyFont="1" applyBorder="1"/>
    <xf numFmtId="2" fontId="0" fillId="0" borderId="6" xfId="0" applyNumberFormat="1" applyBorder="1"/>
    <xf numFmtId="43" fontId="8" fillId="0" borderId="0" xfId="1" applyFont="1" applyBorder="1"/>
    <xf numFmtId="0" fontId="0" fillId="0" borderId="0" xfId="0" applyBorder="1"/>
    <xf numFmtId="2" fontId="0" fillId="0" borderId="0" xfId="0" applyNumberFormat="1" applyBorder="1"/>
    <xf numFmtId="0" fontId="0" fillId="0" borderId="0" xfId="0" applyFill="1" applyAlignment="1">
      <alignment wrapText="1"/>
    </xf>
    <xf numFmtId="2" fontId="0" fillId="0" borderId="0" xfId="0" applyNumberFormat="1" applyFill="1" applyAlignment="1">
      <alignment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  <xf numFmtId="0" fontId="6" fillId="0" borderId="0" xfId="0" applyFont="1" applyFill="1" applyAlignment="1">
      <alignment horizontal="center" vertical="center"/>
    </xf>
    <xf numFmtId="0" fontId="14" fillId="0" borderId="3" xfId="0" applyFont="1" applyBorder="1"/>
    <xf numFmtId="43" fontId="1" fillId="0" borderId="0" xfId="1" applyFont="1" applyAlignment="1">
      <alignment horizontal="right"/>
    </xf>
    <xf numFmtId="0" fontId="2" fillId="0" borderId="9" xfId="0" applyFont="1" applyBorder="1"/>
    <xf numFmtId="0" fontId="2" fillId="0" borderId="10" xfId="0" applyFont="1" applyBorder="1"/>
    <xf numFmtId="2" fontId="0" fillId="0" borderId="11" xfId="0" applyNumberFormat="1" applyBorder="1"/>
    <xf numFmtId="0" fontId="0" fillId="0" borderId="12" xfId="0" applyBorder="1"/>
    <xf numFmtId="2" fontId="0" fillId="0" borderId="13" xfId="0" applyNumberFormat="1" applyBorder="1"/>
    <xf numFmtId="0" fontId="2" fillId="0" borderId="12" xfId="0" applyFont="1" applyBorder="1"/>
    <xf numFmtId="2" fontId="2" fillId="0" borderId="13" xfId="0" applyNumberFormat="1" applyFont="1" applyBorder="1"/>
    <xf numFmtId="0" fontId="0" fillId="0" borderId="14" xfId="0" applyBorder="1"/>
    <xf numFmtId="0" fontId="5" fillId="0" borderId="15" xfId="0" applyFont="1" applyBorder="1"/>
    <xf numFmtId="2" fontId="0" fillId="0" borderId="16" xfId="0" applyNumberFormat="1" applyBorder="1"/>
    <xf numFmtId="0" fontId="0" fillId="0" borderId="17" xfId="0" applyBorder="1"/>
    <xf numFmtId="0" fontId="2" fillId="0" borderId="18" xfId="0" applyFont="1" applyBorder="1" applyAlignment="1">
      <alignment horizontal="center"/>
    </xf>
    <xf numFmtId="2" fontId="2" fillId="0" borderId="19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43" fontId="0" fillId="0" borderId="0" xfId="1" applyFont="1" applyFill="1"/>
    <xf numFmtId="43" fontId="0" fillId="0" borderId="0" xfId="1" applyFont="1"/>
    <xf numFmtId="166" fontId="0" fillId="0" borderId="0" xfId="1" applyNumberFormat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95249</xdr:colOff>
      <xdr:row>0</xdr:row>
      <xdr:rowOff>542926</xdr:rowOff>
    </xdr:from>
    <xdr:to>
      <xdr:col>26</xdr:col>
      <xdr:colOff>33336</xdr:colOff>
      <xdr:row>17</xdr:row>
      <xdr:rowOff>249100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FCD07A-C0AE-4BD8-8BD8-F7D00D24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4849" y="542926"/>
          <a:ext cx="7451071" cy="3782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0</xdr:row>
      <xdr:rowOff>63669</xdr:rowOff>
    </xdr:from>
    <xdr:to>
      <xdr:col>19</xdr:col>
      <xdr:colOff>443581</xdr:colOff>
      <xdr:row>31</xdr:row>
      <xdr:rowOff>150421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4FF61-D686-4753-A8A8-3246DC3A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" y="63669"/>
          <a:ext cx="11317957" cy="59922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75856</xdr:rowOff>
    </xdr:from>
    <xdr:to>
      <xdr:col>21</xdr:col>
      <xdr:colOff>373723</xdr:colOff>
      <xdr:row>35</xdr:row>
      <xdr:rowOff>29774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A28B1-5BED-45DF-8D06-9A9E3411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856"/>
          <a:ext cx="12413323" cy="66214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591909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0C2FB-86FE-4891-B374-E9B988012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735909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34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177153-2BC3-45B8-B2C0-9FD0BE3D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32</xdr:col>
      <xdr:colOff>409575</xdr:colOff>
      <xdr:row>46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291B9A-90FB-4A8B-ACF7-D57C01ED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18087975" cy="86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tabSelected="1" topLeftCell="F43" zoomScale="85" zoomScaleNormal="85" workbookViewId="0">
      <selection activeCell="Z44" sqref="Z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customWidth="1"/>
    <col min="17" max="17" width="14.28515625" style="47" customWidth="1"/>
    <col min="18" max="18" width="15" customWidth="1"/>
    <col min="19" max="19" width="5.28515625" customWidth="1"/>
    <col min="20" max="20" width="25.7109375" customWidth="1"/>
    <col min="21" max="21" width="12.7109375" bestFit="1" customWidth="1"/>
    <col min="22" max="22" width="19" style="47" customWidth="1"/>
    <col min="23" max="23" width="14.85546875" customWidth="1"/>
    <col min="24" max="24" width="18.28515625" customWidth="1"/>
    <col min="25" max="25" width="12.710937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46" t="s">
        <v>6</v>
      </c>
      <c r="R1" s="1" t="s">
        <v>1</v>
      </c>
      <c r="T1" s="61"/>
      <c r="U1" s="61"/>
      <c r="V1" s="62"/>
      <c r="W1" s="61"/>
      <c r="X1" s="61"/>
    </row>
    <row r="2" spans="1:24" s="1" customFormat="1" ht="36" customHeight="1" x14ac:dyDescent="0.25">
      <c r="A2" s="85" t="s">
        <v>28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42"/>
      <c r="T2" s="61"/>
      <c r="U2" s="61"/>
      <c r="V2" s="62"/>
      <c r="W2" s="61"/>
      <c r="X2" s="61"/>
    </row>
    <row r="3" spans="1:24" s="65" customFormat="1" x14ac:dyDescent="0.25">
      <c r="A3" s="63">
        <f t="shared" ref="A3:A10" si="0">N3</f>
        <v>0</v>
      </c>
      <c r="B3" s="63">
        <f t="shared" ref="B3:B10" si="1">Q3</f>
        <v>662.5</v>
      </c>
      <c r="C3" s="63">
        <f t="shared" ref="C3:C10" si="2">B3*1.2</f>
        <v>795</v>
      </c>
      <c r="D3" s="63">
        <f t="shared" ref="D3:D10" si="3">C3*1.2</f>
        <v>954</v>
      </c>
      <c r="E3" s="64">
        <f t="shared" ref="E3:E10" si="4">R3</f>
        <v>16000000</v>
      </c>
      <c r="F3" s="63">
        <f t="shared" ref="F3:F10" si="5">ROUND((E3/B3),0)</f>
        <v>24151</v>
      </c>
      <c r="G3" s="63">
        <f t="shared" ref="G3:G10" si="6">ROUND((E3/C3),0)</f>
        <v>20126</v>
      </c>
      <c r="H3" s="63">
        <f t="shared" ref="H3:H10" si="7">ROUND((E3/D3),0)</f>
        <v>16771</v>
      </c>
      <c r="I3" s="63" t="e">
        <f>#REF!</f>
        <v>#REF!</v>
      </c>
      <c r="J3" s="63" t="e">
        <f>#REF!</f>
        <v>#REF!</v>
      </c>
      <c r="O3" s="65">
        <v>0</v>
      </c>
      <c r="P3" s="65">
        <v>795</v>
      </c>
      <c r="Q3" s="66">
        <f t="shared" ref="Q3:Q9" si="8">P3/1.2</f>
        <v>662.5</v>
      </c>
      <c r="R3" s="67">
        <v>16000000</v>
      </c>
      <c r="S3" s="67"/>
      <c r="W3" s="66"/>
      <c r="X3" s="67"/>
    </row>
    <row r="4" spans="1:24" s="65" customFormat="1" x14ac:dyDescent="0.25">
      <c r="A4" s="63">
        <f t="shared" si="0"/>
        <v>0</v>
      </c>
      <c r="B4" s="63">
        <f t="shared" si="1"/>
        <v>833.33333333333337</v>
      </c>
      <c r="C4" s="63">
        <f t="shared" si="2"/>
        <v>1000</v>
      </c>
      <c r="D4" s="63">
        <f t="shared" si="3"/>
        <v>1200</v>
      </c>
      <c r="E4" s="64">
        <f t="shared" si="4"/>
        <v>20000000</v>
      </c>
      <c r="F4" s="63">
        <f t="shared" si="5"/>
        <v>24000</v>
      </c>
      <c r="G4" s="63">
        <f t="shared" si="6"/>
        <v>20000</v>
      </c>
      <c r="H4" s="63">
        <f t="shared" si="7"/>
        <v>16667</v>
      </c>
      <c r="I4" s="63" t="e">
        <f>#REF!</f>
        <v>#REF!</v>
      </c>
      <c r="J4" s="63" t="e">
        <f>#REF!</f>
        <v>#REF!</v>
      </c>
      <c r="O4" s="65">
        <v>0</v>
      </c>
      <c r="P4" s="65">
        <v>1000</v>
      </c>
      <c r="Q4" s="66">
        <f t="shared" si="8"/>
        <v>833.33333333333337</v>
      </c>
      <c r="R4" s="67">
        <v>20000000</v>
      </c>
      <c r="S4" s="67"/>
      <c r="W4" s="66"/>
      <c r="X4" s="67"/>
    </row>
    <row r="5" spans="1:24" s="35" customFormat="1" x14ac:dyDescent="0.25">
      <c r="A5" s="33">
        <f t="shared" si="0"/>
        <v>0</v>
      </c>
      <c r="B5" s="33">
        <f t="shared" si="1"/>
        <v>657</v>
      </c>
      <c r="C5" s="33">
        <f t="shared" si="2"/>
        <v>788.4</v>
      </c>
      <c r="D5" s="33">
        <f t="shared" si="3"/>
        <v>946.07999999999993</v>
      </c>
      <c r="E5" s="34">
        <f t="shared" si="4"/>
        <v>14400000</v>
      </c>
      <c r="F5" s="33">
        <f t="shared" si="5"/>
        <v>21918</v>
      </c>
      <c r="G5" s="33">
        <f t="shared" si="6"/>
        <v>18265</v>
      </c>
      <c r="H5" s="33">
        <f t="shared" si="7"/>
        <v>15221</v>
      </c>
      <c r="I5" s="33" t="e">
        <f>#REF!</f>
        <v>#REF!</v>
      </c>
      <c r="J5" s="33" t="e">
        <f>#REF!</f>
        <v>#REF!</v>
      </c>
      <c r="O5" s="35">
        <v>0</v>
      </c>
      <c r="P5" s="35">
        <f t="shared" ref="P5:P9" si="9">O5/1.2</f>
        <v>0</v>
      </c>
      <c r="Q5" s="48">
        <v>657</v>
      </c>
      <c r="R5" s="44">
        <v>14400000</v>
      </c>
      <c r="S5" s="44"/>
      <c r="W5" s="48"/>
      <c r="X5" s="44"/>
    </row>
    <row r="6" spans="1:24" s="35" customFormat="1" x14ac:dyDescent="0.25">
      <c r="A6" s="33">
        <f t="shared" ref="A6:A9" si="10">N6</f>
        <v>0</v>
      </c>
      <c r="B6" s="33">
        <f t="shared" ref="B6:B9" si="11">Q6</f>
        <v>0</v>
      </c>
      <c r="C6" s="33">
        <f t="shared" ref="C6:C9" si="12">B6*1.2</f>
        <v>0</v>
      </c>
      <c r="D6" s="33">
        <f t="shared" ref="D6:D9" si="13">C6*1.2</f>
        <v>0</v>
      </c>
      <c r="E6" s="34">
        <f t="shared" ref="E6:E9" si="14">R6</f>
        <v>0</v>
      </c>
      <c r="F6" s="33" t="e">
        <f t="shared" ref="F6:F9" si="15">ROUND((E6/B6),0)</f>
        <v>#DIV/0!</v>
      </c>
      <c r="G6" s="33" t="e">
        <f t="shared" ref="G6:G9" si="16">ROUND((E6/C6),0)</f>
        <v>#DIV/0!</v>
      </c>
      <c r="H6" s="33" t="e">
        <f t="shared" ref="H6:H9" si="17">ROUND((E6/D6),0)</f>
        <v>#DIV/0!</v>
      </c>
      <c r="I6" s="33" t="e">
        <f>#REF!</f>
        <v>#REF!</v>
      </c>
      <c r="J6" s="33" t="e">
        <f>#REF!</f>
        <v>#REF!</v>
      </c>
      <c r="O6" s="35">
        <v>0</v>
      </c>
      <c r="P6" s="35">
        <f t="shared" si="9"/>
        <v>0</v>
      </c>
      <c r="Q6" s="48">
        <f t="shared" si="8"/>
        <v>0</v>
      </c>
      <c r="R6" s="44">
        <v>0</v>
      </c>
      <c r="S6" s="44"/>
      <c r="V6" s="48"/>
    </row>
    <row r="7" spans="1:24" s="35" customFormat="1" x14ac:dyDescent="0.25">
      <c r="A7" s="33">
        <f t="shared" si="10"/>
        <v>0</v>
      </c>
      <c r="B7" s="33">
        <f t="shared" si="11"/>
        <v>0</v>
      </c>
      <c r="C7" s="33">
        <f t="shared" si="12"/>
        <v>0</v>
      </c>
      <c r="D7" s="33">
        <f t="shared" si="13"/>
        <v>0</v>
      </c>
      <c r="E7" s="34">
        <f t="shared" si="14"/>
        <v>0</v>
      </c>
      <c r="F7" s="33" t="e">
        <f t="shared" si="15"/>
        <v>#DIV/0!</v>
      </c>
      <c r="G7" s="33" t="e">
        <f t="shared" si="16"/>
        <v>#DIV/0!</v>
      </c>
      <c r="H7" s="33" t="e">
        <f t="shared" si="17"/>
        <v>#DIV/0!</v>
      </c>
      <c r="I7" s="33" t="e">
        <f>#REF!</f>
        <v>#REF!</v>
      </c>
      <c r="J7" s="33" t="e">
        <f>#REF!</f>
        <v>#REF!</v>
      </c>
      <c r="O7" s="35">
        <v>0</v>
      </c>
      <c r="P7" s="35">
        <f t="shared" si="9"/>
        <v>0</v>
      </c>
      <c r="Q7" s="48">
        <f t="shared" si="8"/>
        <v>0</v>
      </c>
      <c r="R7" s="44">
        <v>0</v>
      </c>
      <c r="S7" s="44"/>
      <c r="V7" s="48"/>
    </row>
    <row r="8" spans="1:24" s="35" customFormat="1" x14ac:dyDescent="0.25">
      <c r="A8" s="33">
        <f t="shared" si="10"/>
        <v>0</v>
      </c>
      <c r="B8" s="33">
        <f t="shared" si="11"/>
        <v>0</v>
      </c>
      <c r="C8" s="33">
        <f t="shared" si="12"/>
        <v>0</v>
      </c>
      <c r="D8" s="33">
        <f t="shared" si="13"/>
        <v>0</v>
      </c>
      <c r="E8" s="34">
        <f t="shared" si="14"/>
        <v>0</v>
      </c>
      <c r="F8" s="33" t="e">
        <f t="shared" si="15"/>
        <v>#DIV/0!</v>
      </c>
      <c r="G8" s="33" t="e">
        <f t="shared" si="16"/>
        <v>#DIV/0!</v>
      </c>
      <c r="H8" s="33" t="e">
        <f t="shared" si="17"/>
        <v>#DIV/0!</v>
      </c>
      <c r="I8" s="33" t="e">
        <f>#REF!</f>
        <v>#REF!</v>
      </c>
      <c r="J8" s="33" t="e">
        <f>#REF!</f>
        <v>#REF!</v>
      </c>
      <c r="O8" s="35">
        <v>0</v>
      </c>
      <c r="P8" s="35">
        <f t="shared" si="9"/>
        <v>0</v>
      </c>
      <c r="Q8" s="48">
        <f t="shared" si="8"/>
        <v>0</v>
      </c>
      <c r="R8" s="44">
        <v>0</v>
      </c>
      <c r="S8" s="44"/>
      <c r="V8" s="48"/>
    </row>
    <row r="9" spans="1:24" s="35" customFormat="1" x14ac:dyDescent="0.25">
      <c r="A9" s="33">
        <f t="shared" si="10"/>
        <v>0</v>
      </c>
      <c r="B9" s="33">
        <f t="shared" si="11"/>
        <v>0</v>
      </c>
      <c r="C9" s="33">
        <f t="shared" si="12"/>
        <v>0</v>
      </c>
      <c r="D9" s="33">
        <f t="shared" si="13"/>
        <v>0</v>
      </c>
      <c r="E9" s="34">
        <f t="shared" si="14"/>
        <v>0</v>
      </c>
      <c r="F9" s="33" t="e">
        <f t="shared" si="15"/>
        <v>#DIV/0!</v>
      </c>
      <c r="G9" s="33" t="e">
        <f t="shared" si="16"/>
        <v>#DIV/0!</v>
      </c>
      <c r="H9" s="33" t="e">
        <f t="shared" si="17"/>
        <v>#DIV/0!</v>
      </c>
      <c r="I9" s="33" t="e">
        <f>#REF!</f>
        <v>#REF!</v>
      </c>
      <c r="J9" s="33" t="e">
        <f>#REF!</f>
        <v>#REF!</v>
      </c>
      <c r="O9" s="35">
        <v>0</v>
      </c>
      <c r="P9" s="35">
        <f t="shared" si="9"/>
        <v>0</v>
      </c>
      <c r="Q9" s="48">
        <f t="shared" si="8"/>
        <v>0</v>
      </c>
      <c r="R9" s="44">
        <v>0</v>
      </c>
      <c r="S9" s="44"/>
      <c r="V9" s="48"/>
    </row>
    <row r="10" spans="1:24" s="35" customFormat="1" x14ac:dyDescent="0.25">
      <c r="A10" s="33">
        <f t="shared" si="0"/>
        <v>0</v>
      </c>
      <c r="B10" s="33">
        <f t="shared" si="1"/>
        <v>0</v>
      </c>
      <c r="C10" s="33">
        <f t="shared" si="2"/>
        <v>0</v>
      </c>
      <c r="D10" s="33">
        <f t="shared" si="3"/>
        <v>0</v>
      </c>
      <c r="E10" s="34">
        <f t="shared" si="4"/>
        <v>0</v>
      </c>
      <c r="F10" s="33" t="e">
        <f t="shared" si="5"/>
        <v>#DIV/0!</v>
      </c>
      <c r="G10" s="33" t="e">
        <f t="shared" si="6"/>
        <v>#DIV/0!</v>
      </c>
      <c r="H10" s="33" t="e">
        <f t="shared" si="7"/>
        <v>#DIV/0!</v>
      </c>
      <c r="I10" s="33" t="e">
        <f>#REF!</f>
        <v>#REF!</v>
      </c>
      <c r="J10" s="33" t="e">
        <f>#REF!</f>
        <v>#REF!</v>
      </c>
      <c r="O10" s="35">
        <v>0</v>
      </c>
      <c r="P10" s="35">
        <f t="shared" ref="P10" si="18">O10/1.2</f>
        <v>0</v>
      </c>
      <c r="Q10" s="48">
        <f t="shared" ref="Q10" si="19">P10/1.2</f>
        <v>0</v>
      </c>
      <c r="R10" s="44">
        <v>0</v>
      </c>
      <c r="S10" s="44"/>
      <c r="V10" s="48"/>
    </row>
    <row r="11" spans="1:24" s="35" customFormat="1" x14ac:dyDescent="0.25">
      <c r="A11" s="33">
        <f t="shared" ref="A11:A15" si="20">N11</f>
        <v>0</v>
      </c>
      <c r="B11" s="33">
        <f t="shared" ref="B11:B15" si="21">Q11</f>
        <v>0</v>
      </c>
      <c r="C11" s="33">
        <f t="shared" ref="C11:C15" si="22">B11*1.2</f>
        <v>0</v>
      </c>
      <c r="D11" s="33">
        <f t="shared" ref="D11:D15" si="23">C11*1.2</f>
        <v>0</v>
      </c>
      <c r="E11" s="34">
        <f t="shared" ref="E11:E15" si="24">R11</f>
        <v>0</v>
      </c>
      <c r="F11" s="33" t="e">
        <f t="shared" ref="F11:F15" si="25">ROUND((E11/B11),0)</f>
        <v>#DIV/0!</v>
      </c>
      <c r="G11" s="33" t="e">
        <f t="shared" ref="G11:G15" si="26">ROUND((E11/C11),0)</f>
        <v>#DIV/0!</v>
      </c>
      <c r="H11" s="33" t="e">
        <f t="shared" ref="H11:H15" si="27">ROUND((E11/D11),0)</f>
        <v>#DIV/0!</v>
      </c>
      <c r="I11" s="33" t="e">
        <f>#REF!</f>
        <v>#REF!</v>
      </c>
      <c r="J11" s="33" t="e">
        <f>#REF!</f>
        <v>#REF!</v>
      </c>
      <c r="O11" s="35">
        <v>0</v>
      </c>
      <c r="P11" s="35">
        <f t="shared" ref="P11:P17" si="28">O11/1.2</f>
        <v>0</v>
      </c>
      <c r="Q11" s="48">
        <f t="shared" ref="Q11:Q17" si="29">P11/1.2</f>
        <v>0</v>
      </c>
      <c r="R11" s="44">
        <v>0</v>
      </c>
      <c r="S11" s="44"/>
      <c r="V11" s="48" t="s">
        <v>33</v>
      </c>
    </row>
    <row r="12" spans="1:24" s="35" customFormat="1" x14ac:dyDescent="0.25">
      <c r="A12" s="33">
        <f t="shared" si="20"/>
        <v>0</v>
      </c>
      <c r="B12" s="33">
        <f t="shared" si="21"/>
        <v>0</v>
      </c>
      <c r="C12" s="33">
        <f t="shared" si="22"/>
        <v>0</v>
      </c>
      <c r="D12" s="33">
        <f t="shared" si="23"/>
        <v>0</v>
      </c>
      <c r="E12" s="34">
        <f t="shared" si="24"/>
        <v>0</v>
      </c>
      <c r="F12" s="33" t="e">
        <f t="shared" si="25"/>
        <v>#DIV/0!</v>
      </c>
      <c r="G12" s="33" t="e">
        <f t="shared" si="26"/>
        <v>#DIV/0!</v>
      </c>
      <c r="H12" s="33" t="e">
        <f t="shared" si="27"/>
        <v>#DIV/0!</v>
      </c>
      <c r="I12" s="33" t="e">
        <f>#REF!</f>
        <v>#REF!</v>
      </c>
      <c r="J12" s="33" t="e">
        <f>#REF!</f>
        <v>#REF!</v>
      </c>
      <c r="O12" s="35">
        <v>0</v>
      </c>
      <c r="P12" s="35">
        <f t="shared" si="28"/>
        <v>0</v>
      </c>
      <c r="Q12" s="48">
        <f t="shared" si="29"/>
        <v>0</v>
      </c>
      <c r="R12" s="44">
        <v>0</v>
      </c>
      <c r="S12" s="44"/>
      <c r="V12" s="48"/>
    </row>
    <row r="13" spans="1:24" s="35" customFormat="1" x14ac:dyDescent="0.25">
      <c r="A13" s="33">
        <f t="shared" si="20"/>
        <v>0</v>
      </c>
      <c r="B13" s="33">
        <f t="shared" si="21"/>
        <v>0</v>
      </c>
      <c r="C13" s="33">
        <f t="shared" si="22"/>
        <v>0</v>
      </c>
      <c r="D13" s="33">
        <f t="shared" si="23"/>
        <v>0</v>
      </c>
      <c r="E13" s="34">
        <f t="shared" si="24"/>
        <v>0</v>
      </c>
      <c r="F13" s="33" t="e">
        <f t="shared" si="25"/>
        <v>#DIV/0!</v>
      </c>
      <c r="G13" s="33" t="e">
        <f t="shared" si="26"/>
        <v>#DIV/0!</v>
      </c>
      <c r="H13" s="33" t="e">
        <f t="shared" si="27"/>
        <v>#DIV/0!</v>
      </c>
      <c r="I13" s="33" t="e">
        <f>#REF!</f>
        <v>#REF!</v>
      </c>
      <c r="J13" s="33" t="e">
        <f>#REF!</f>
        <v>#REF!</v>
      </c>
      <c r="O13" s="35">
        <v>0</v>
      </c>
      <c r="P13" s="35">
        <f t="shared" si="28"/>
        <v>0</v>
      </c>
      <c r="Q13" s="48">
        <f t="shared" si="29"/>
        <v>0</v>
      </c>
      <c r="R13" s="44">
        <v>0</v>
      </c>
      <c r="S13" s="44"/>
      <c r="V13" s="48"/>
    </row>
    <row r="14" spans="1:24" s="35" customFormat="1" x14ac:dyDescent="0.25">
      <c r="A14" s="33">
        <f t="shared" si="20"/>
        <v>0</v>
      </c>
      <c r="B14" s="33">
        <f t="shared" si="21"/>
        <v>0</v>
      </c>
      <c r="C14" s="33">
        <f t="shared" si="22"/>
        <v>0</v>
      </c>
      <c r="D14" s="33">
        <f t="shared" si="23"/>
        <v>0</v>
      </c>
      <c r="E14" s="34">
        <f t="shared" si="24"/>
        <v>0</v>
      </c>
      <c r="F14" s="33" t="e">
        <f t="shared" si="25"/>
        <v>#DIV/0!</v>
      </c>
      <c r="G14" s="33" t="e">
        <f t="shared" si="26"/>
        <v>#DIV/0!</v>
      </c>
      <c r="H14" s="33" t="e">
        <f t="shared" si="27"/>
        <v>#DIV/0!</v>
      </c>
      <c r="I14" s="33" t="e">
        <f>#REF!</f>
        <v>#REF!</v>
      </c>
      <c r="J14" s="33" t="e">
        <f>#REF!</f>
        <v>#REF!</v>
      </c>
      <c r="O14" s="35">
        <v>0</v>
      </c>
      <c r="P14" s="35">
        <f t="shared" si="28"/>
        <v>0</v>
      </c>
      <c r="Q14" s="48">
        <f t="shared" si="29"/>
        <v>0</v>
      </c>
      <c r="R14" s="44">
        <v>0</v>
      </c>
      <c r="S14" s="44"/>
      <c r="V14" s="48"/>
    </row>
    <row r="15" spans="1:24" s="35" customFormat="1" x14ac:dyDescent="0.25">
      <c r="A15" s="33">
        <f t="shared" si="20"/>
        <v>0</v>
      </c>
      <c r="B15" s="33">
        <f t="shared" si="21"/>
        <v>0</v>
      </c>
      <c r="C15" s="33">
        <f t="shared" si="22"/>
        <v>0</v>
      </c>
      <c r="D15" s="33">
        <f t="shared" si="23"/>
        <v>0</v>
      </c>
      <c r="E15" s="34">
        <f t="shared" si="24"/>
        <v>0</v>
      </c>
      <c r="F15" s="33" t="e">
        <f t="shared" si="25"/>
        <v>#DIV/0!</v>
      </c>
      <c r="G15" s="33" t="e">
        <f t="shared" si="26"/>
        <v>#DIV/0!</v>
      </c>
      <c r="H15" s="33" t="e">
        <f t="shared" si="27"/>
        <v>#DIV/0!</v>
      </c>
      <c r="I15" s="33" t="e">
        <f>#REF!</f>
        <v>#REF!</v>
      </c>
      <c r="J15" s="33" t="e">
        <f>#REF!</f>
        <v>#REF!</v>
      </c>
      <c r="O15" s="35">
        <v>0</v>
      </c>
      <c r="P15" s="35">
        <f t="shared" si="28"/>
        <v>0</v>
      </c>
      <c r="Q15" s="48">
        <f t="shared" si="29"/>
        <v>0</v>
      </c>
      <c r="R15" s="44">
        <v>0</v>
      </c>
      <c r="S15" s="44"/>
      <c r="V15" s="48"/>
    </row>
    <row r="16" spans="1:24" s="35" customFormat="1" x14ac:dyDescent="0.25">
      <c r="A16" s="33">
        <f t="shared" ref="A16:A17" si="30">N16</f>
        <v>0</v>
      </c>
      <c r="B16" s="33">
        <f t="shared" ref="B16:B17" si="31">Q16</f>
        <v>0</v>
      </c>
      <c r="C16" s="33">
        <f t="shared" ref="C16:C17" si="32">B16*1.2</f>
        <v>0</v>
      </c>
      <c r="D16" s="33">
        <f t="shared" ref="D16:D17" si="33">C16*1.2</f>
        <v>0</v>
      </c>
      <c r="E16" s="34">
        <f t="shared" ref="E16:E17" si="34">R16</f>
        <v>0</v>
      </c>
      <c r="F16" s="33" t="e">
        <f t="shared" ref="F16:F17" si="35">ROUND((E16/B16),0)</f>
        <v>#DIV/0!</v>
      </c>
      <c r="G16" s="33" t="e">
        <f t="shared" ref="G16:G17" si="36">ROUND((E16/C16),0)</f>
        <v>#DIV/0!</v>
      </c>
      <c r="H16" s="33" t="e">
        <f t="shared" ref="H16:H17" si="37">ROUND((E16/D16),0)</f>
        <v>#DIV/0!</v>
      </c>
      <c r="I16" s="33" t="e">
        <f>#REF!</f>
        <v>#REF!</v>
      </c>
      <c r="J16" s="33" t="e">
        <f>#REF!</f>
        <v>#REF!</v>
      </c>
      <c r="O16" s="35">
        <v>0</v>
      </c>
      <c r="P16" s="35">
        <f t="shared" si="28"/>
        <v>0</v>
      </c>
      <c r="Q16" s="48">
        <f t="shared" si="29"/>
        <v>0</v>
      </c>
      <c r="R16" s="44">
        <v>0</v>
      </c>
      <c r="S16" s="44"/>
      <c r="V16" s="48"/>
    </row>
    <row r="17" spans="1:24" s="35" customFormat="1" x14ac:dyDescent="0.25">
      <c r="A17" s="33">
        <f t="shared" si="30"/>
        <v>0</v>
      </c>
      <c r="B17" s="33">
        <f t="shared" si="31"/>
        <v>0</v>
      </c>
      <c r="C17" s="33">
        <f t="shared" si="32"/>
        <v>0</v>
      </c>
      <c r="D17" s="33">
        <f t="shared" si="33"/>
        <v>0</v>
      </c>
      <c r="E17" s="34">
        <f t="shared" si="34"/>
        <v>0</v>
      </c>
      <c r="F17" s="33" t="e">
        <f t="shared" si="35"/>
        <v>#DIV/0!</v>
      </c>
      <c r="G17" s="33" t="e">
        <f t="shared" si="36"/>
        <v>#DIV/0!</v>
      </c>
      <c r="H17" s="33" t="e">
        <f t="shared" si="37"/>
        <v>#DIV/0!</v>
      </c>
      <c r="I17" s="33" t="e">
        <f>#REF!</f>
        <v>#REF!</v>
      </c>
      <c r="J17" s="33" t="e">
        <f>#REF!</f>
        <v>#REF!</v>
      </c>
      <c r="O17" s="35">
        <v>0</v>
      </c>
      <c r="P17" s="35">
        <f t="shared" si="28"/>
        <v>0</v>
      </c>
      <c r="Q17" s="48">
        <f t="shared" si="29"/>
        <v>0</v>
      </c>
      <c r="R17" s="44">
        <v>0</v>
      </c>
      <c r="S17" s="44"/>
      <c r="V17" s="48"/>
    </row>
    <row r="18" spans="1:24" s="35" customFormat="1" ht="36.75" customHeight="1" x14ac:dyDescent="0.25">
      <c r="A18" s="84" t="s">
        <v>29</v>
      </c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68"/>
      <c r="V18" s="48"/>
    </row>
    <row r="19" spans="1:24" s="65" customFormat="1" x14ac:dyDescent="0.25">
      <c r="A19" s="63">
        <f t="shared" ref="A19:A28" si="38">N19</f>
        <v>0</v>
      </c>
      <c r="B19" s="63">
        <f t="shared" ref="B19:B28" si="39">Q19</f>
        <v>788.01449999999988</v>
      </c>
      <c r="C19" s="63">
        <f>B19*1.2</f>
        <v>945.61739999999986</v>
      </c>
      <c r="D19" s="63">
        <f t="shared" ref="D19:D28" si="40">C19*1.2</f>
        <v>1134.7408799999998</v>
      </c>
      <c r="E19" s="64">
        <f t="shared" ref="E19:E28" si="41">R19</f>
        <v>19300000</v>
      </c>
      <c r="F19" s="63">
        <f t="shared" ref="F19:F28" si="42">ROUND((E19/B19),0)</f>
        <v>24492</v>
      </c>
      <c r="G19" s="63">
        <f t="shared" ref="G19:G28" si="43">ROUND((E19/C19),0)</f>
        <v>20410</v>
      </c>
      <c r="H19" s="63">
        <f t="shared" ref="H19:H28" si="44">ROUND((E19/D19),0)</f>
        <v>17008</v>
      </c>
      <c r="I19" s="63" t="e">
        <f>#REF!</f>
        <v>#REF!</v>
      </c>
      <c r="J19" s="63" t="e">
        <f>#REF!</f>
        <v>#REF!</v>
      </c>
      <c r="O19" s="65">
        <v>0</v>
      </c>
      <c r="P19" s="65">
        <f>87.85*10.764</f>
        <v>945.61739999999986</v>
      </c>
      <c r="Q19" s="66">
        <f t="shared" ref="Q19:Q21" si="45">P19/1.2</f>
        <v>788.01449999999988</v>
      </c>
      <c r="R19" s="67">
        <v>19300000</v>
      </c>
      <c r="S19" s="67"/>
      <c r="V19" s="66"/>
    </row>
    <row r="20" spans="1:24" s="35" customFormat="1" x14ac:dyDescent="0.25">
      <c r="A20" s="33">
        <f t="shared" si="38"/>
        <v>0</v>
      </c>
      <c r="B20" s="63">
        <f t="shared" si="39"/>
        <v>764.96159999999998</v>
      </c>
      <c r="C20" s="63">
        <f t="shared" ref="C20:C28" si="46">B20*1.2</f>
        <v>917.95391999999993</v>
      </c>
      <c r="D20" s="63">
        <f t="shared" si="40"/>
        <v>1101.5447039999999</v>
      </c>
      <c r="E20" s="64">
        <f t="shared" si="41"/>
        <v>23440573</v>
      </c>
      <c r="F20" s="63">
        <f t="shared" si="42"/>
        <v>30643</v>
      </c>
      <c r="G20" s="63">
        <f t="shared" si="43"/>
        <v>25536</v>
      </c>
      <c r="H20" s="63">
        <f t="shared" si="44"/>
        <v>21280</v>
      </c>
      <c r="I20" s="63" t="e">
        <f>#REF!</f>
        <v>#REF!</v>
      </c>
      <c r="J20" s="63" t="e">
        <f>#REF!</f>
        <v>#REF!</v>
      </c>
      <c r="K20" s="65"/>
      <c r="L20" s="65"/>
      <c r="M20" s="65"/>
      <c r="N20" s="65"/>
      <c r="O20" s="65">
        <v>0</v>
      </c>
      <c r="P20" s="65">
        <f>85.28*10.764</f>
        <v>917.95391999999993</v>
      </c>
      <c r="Q20" s="66">
        <f t="shared" si="45"/>
        <v>764.96159999999998</v>
      </c>
      <c r="R20" s="67">
        <v>23440573</v>
      </c>
      <c r="S20" s="44"/>
      <c r="V20" s="48"/>
    </row>
    <row r="21" spans="1:24" s="35" customFormat="1" x14ac:dyDescent="0.25">
      <c r="A21" s="33">
        <f t="shared" si="38"/>
        <v>0</v>
      </c>
      <c r="B21" s="33">
        <f t="shared" si="39"/>
        <v>0</v>
      </c>
      <c r="C21" s="33">
        <f t="shared" si="46"/>
        <v>0</v>
      </c>
      <c r="D21" s="33">
        <f t="shared" si="40"/>
        <v>0</v>
      </c>
      <c r="E21" s="34">
        <f t="shared" si="41"/>
        <v>0</v>
      </c>
      <c r="F21" s="33" t="e">
        <f t="shared" si="42"/>
        <v>#DIV/0!</v>
      </c>
      <c r="G21" s="33" t="e">
        <f t="shared" si="43"/>
        <v>#DIV/0!</v>
      </c>
      <c r="H21" s="33" t="e">
        <f t="shared" si="44"/>
        <v>#DIV/0!</v>
      </c>
      <c r="I21" s="33" t="e">
        <f>#REF!</f>
        <v>#REF!</v>
      </c>
      <c r="J21" s="33" t="e">
        <f>#REF!</f>
        <v>#REF!</v>
      </c>
      <c r="O21" s="35">
        <v>0</v>
      </c>
      <c r="P21" s="35">
        <f t="shared" ref="P21" si="47">O21/1.2</f>
        <v>0</v>
      </c>
      <c r="Q21" s="48">
        <f t="shared" si="45"/>
        <v>0</v>
      </c>
      <c r="R21" s="44">
        <v>0</v>
      </c>
      <c r="S21" s="44"/>
      <c r="V21" s="48"/>
    </row>
    <row r="22" spans="1:24" s="35" customFormat="1" x14ac:dyDescent="0.25">
      <c r="A22" s="33">
        <f t="shared" si="38"/>
        <v>0</v>
      </c>
      <c r="B22" s="33">
        <f t="shared" si="39"/>
        <v>0</v>
      </c>
      <c r="C22" s="33">
        <f t="shared" si="46"/>
        <v>0</v>
      </c>
      <c r="D22" s="33">
        <f t="shared" si="40"/>
        <v>0</v>
      </c>
      <c r="E22" s="34">
        <f t="shared" si="41"/>
        <v>0</v>
      </c>
      <c r="F22" s="33" t="e">
        <f t="shared" si="42"/>
        <v>#DIV/0!</v>
      </c>
      <c r="G22" s="33" t="e">
        <f t="shared" si="43"/>
        <v>#DIV/0!</v>
      </c>
      <c r="H22" s="33" t="e">
        <f t="shared" si="44"/>
        <v>#DIV/0!</v>
      </c>
      <c r="I22" s="33" t="e">
        <f>#REF!</f>
        <v>#REF!</v>
      </c>
      <c r="J22" s="33" t="e">
        <f>#REF!</f>
        <v>#REF!</v>
      </c>
      <c r="O22" s="35">
        <v>0</v>
      </c>
      <c r="P22" s="35">
        <f t="shared" ref="P22" si="48">O22/1.2</f>
        <v>0</v>
      </c>
      <c r="Q22" s="48">
        <f t="shared" ref="Q22" si="49">P22/1.2</f>
        <v>0</v>
      </c>
      <c r="R22" s="44">
        <v>0</v>
      </c>
      <c r="S22" s="44"/>
      <c r="V22" s="48"/>
    </row>
    <row r="23" spans="1:24" x14ac:dyDescent="0.25">
      <c r="A23" s="4">
        <f t="shared" si="38"/>
        <v>0</v>
      </c>
      <c r="B23" s="4">
        <f t="shared" si="39"/>
        <v>0</v>
      </c>
      <c r="C23" s="4">
        <f t="shared" si="46"/>
        <v>0</v>
      </c>
      <c r="D23" s="4">
        <f t="shared" si="40"/>
        <v>0</v>
      </c>
      <c r="E23" s="5">
        <f t="shared" si="41"/>
        <v>0</v>
      </c>
      <c r="F23" s="8" t="e">
        <f t="shared" si="42"/>
        <v>#DIV/0!</v>
      </c>
      <c r="G23" s="8" t="e">
        <f t="shared" si="43"/>
        <v>#DIV/0!</v>
      </c>
      <c r="H23" s="8" t="e">
        <f t="shared" si="44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ref="P23:Q28" si="50">O23/1.2</f>
        <v>0</v>
      </c>
      <c r="Q23" s="47">
        <f t="shared" si="50"/>
        <v>0</v>
      </c>
      <c r="R23" s="2">
        <v>0</v>
      </c>
      <c r="S23" s="2"/>
      <c r="T23" s="35"/>
      <c r="U23" s="35"/>
      <c r="V23" s="48"/>
      <c r="W23" s="35"/>
      <c r="X23" s="35"/>
    </row>
    <row r="24" spans="1:24" ht="15.75" x14ac:dyDescent="0.25">
      <c r="A24" s="4">
        <f t="shared" si="38"/>
        <v>0</v>
      </c>
      <c r="B24" s="4">
        <f t="shared" si="39"/>
        <v>0</v>
      </c>
      <c r="C24" s="4">
        <f t="shared" si="46"/>
        <v>0</v>
      </c>
      <c r="D24" s="4">
        <f t="shared" si="40"/>
        <v>0</v>
      </c>
      <c r="E24" s="5">
        <f t="shared" si="41"/>
        <v>0</v>
      </c>
      <c r="F24" s="8" t="e">
        <f t="shared" si="42"/>
        <v>#DIV/0!</v>
      </c>
      <c r="G24" s="8" t="e">
        <f t="shared" si="43"/>
        <v>#DIV/0!</v>
      </c>
      <c r="H24" s="8" t="e">
        <f t="shared" si="44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0"/>
        <v>0</v>
      </c>
      <c r="Q24" s="47">
        <f t="shared" si="50"/>
        <v>0</v>
      </c>
      <c r="R24" s="2">
        <v>0</v>
      </c>
      <c r="S24" s="2"/>
      <c r="X24" s="14"/>
    </row>
    <row r="25" spans="1:24" ht="49.5" customHeight="1" x14ac:dyDescent="0.25">
      <c r="A25" s="4">
        <f t="shared" si="38"/>
        <v>0</v>
      </c>
      <c r="B25" s="4">
        <f t="shared" si="39"/>
        <v>0</v>
      </c>
      <c r="C25" s="4">
        <f t="shared" si="46"/>
        <v>0</v>
      </c>
      <c r="D25" s="4">
        <f t="shared" si="40"/>
        <v>0</v>
      </c>
      <c r="E25" s="5">
        <f t="shared" si="41"/>
        <v>0</v>
      </c>
      <c r="F25" s="8" t="e">
        <f t="shared" si="42"/>
        <v>#DIV/0!</v>
      </c>
      <c r="G25" s="8" t="e">
        <f t="shared" si="43"/>
        <v>#DIV/0!</v>
      </c>
      <c r="H25" s="8" t="e">
        <f t="shared" si="44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0"/>
        <v>0</v>
      </c>
      <c r="Q25" s="47">
        <f t="shared" si="50"/>
        <v>0</v>
      </c>
      <c r="R25" s="2">
        <v>0</v>
      </c>
      <c r="S25" s="2"/>
      <c r="T25" s="87" t="s">
        <v>49</v>
      </c>
      <c r="U25" s="87"/>
      <c r="V25" s="87"/>
      <c r="W25" s="87"/>
      <c r="X25" s="87"/>
    </row>
    <row r="26" spans="1:24" ht="30" customHeight="1" x14ac:dyDescent="0.25">
      <c r="A26" s="4">
        <f t="shared" si="38"/>
        <v>0</v>
      </c>
      <c r="B26" s="4">
        <f t="shared" si="39"/>
        <v>0</v>
      </c>
      <c r="C26" s="4">
        <f t="shared" si="46"/>
        <v>0</v>
      </c>
      <c r="D26" s="4">
        <f t="shared" si="40"/>
        <v>0</v>
      </c>
      <c r="E26" s="5">
        <f t="shared" si="41"/>
        <v>0</v>
      </c>
      <c r="F26" s="8" t="e">
        <f t="shared" si="42"/>
        <v>#DIV/0!</v>
      </c>
      <c r="G26" s="8" t="e">
        <f t="shared" si="43"/>
        <v>#DIV/0!</v>
      </c>
      <c r="H26" s="8" t="e">
        <f t="shared" si="44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0"/>
        <v>0</v>
      </c>
      <c r="Q26" s="47">
        <f t="shared" si="50"/>
        <v>0</v>
      </c>
      <c r="R26" s="2">
        <v>0</v>
      </c>
      <c r="S26" s="2"/>
      <c r="T26" s="87" t="s">
        <v>37</v>
      </c>
      <c r="U26" s="87"/>
      <c r="V26" s="87"/>
      <c r="W26" s="87"/>
      <c r="X26" s="87"/>
    </row>
    <row r="27" spans="1:24" x14ac:dyDescent="0.25">
      <c r="A27" s="4">
        <f t="shared" si="38"/>
        <v>0</v>
      </c>
      <c r="B27" s="4">
        <f t="shared" si="39"/>
        <v>0</v>
      </c>
      <c r="C27" s="4">
        <f t="shared" si="46"/>
        <v>0</v>
      </c>
      <c r="D27" s="4">
        <f t="shared" si="40"/>
        <v>0</v>
      </c>
      <c r="E27" s="5">
        <f t="shared" si="41"/>
        <v>0</v>
      </c>
      <c r="F27" s="8" t="e">
        <f t="shared" si="42"/>
        <v>#DIV/0!</v>
      </c>
      <c r="G27" s="8" t="e">
        <f t="shared" si="43"/>
        <v>#DIV/0!</v>
      </c>
      <c r="H27" s="8" t="e">
        <f t="shared" si="44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0"/>
        <v>0</v>
      </c>
      <c r="Q27" s="47">
        <f t="shared" si="50"/>
        <v>0</v>
      </c>
      <c r="R27" s="2">
        <v>0</v>
      </c>
      <c r="S27" s="2"/>
    </row>
    <row r="28" spans="1:24" ht="15.75" thickBot="1" x14ac:dyDescent="0.3">
      <c r="A28" s="4">
        <f t="shared" si="38"/>
        <v>0</v>
      </c>
      <c r="B28" s="4">
        <f t="shared" si="39"/>
        <v>0</v>
      </c>
      <c r="C28" s="4">
        <f t="shared" si="46"/>
        <v>0</v>
      </c>
      <c r="D28" s="4">
        <f t="shared" si="40"/>
        <v>0</v>
      </c>
      <c r="E28" s="5">
        <f t="shared" si="41"/>
        <v>0</v>
      </c>
      <c r="F28" s="8" t="e">
        <f t="shared" si="42"/>
        <v>#DIV/0!</v>
      </c>
      <c r="G28" s="8" t="e">
        <f t="shared" si="43"/>
        <v>#DIV/0!</v>
      </c>
      <c r="H28" s="8" t="e">
        <f t="shared" si="44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0"/>
        <v>0</v>
      </c>
      <c r="Q28" s="47">
        <f t="shared" si="50"/>
        <v>0</v>
      </c>
      <c r="R28" s="2">
        <v>0</v>
      </c>
      <c r="S28" s="2"/>
    </row>
    <row r="29" spans="1:24" ht="15.75" x14ac:dyDescent="0.25">
      <c r="T29" s="36" t="s">
        <v>13</v>
      </c>
      <c r="U29" s="16"/>
      <c r="V29" s="53">
        <v>26000</v>
      </c>
      <c r="W29" s="17" t="s">
        <v>44</v>
      </c>
    </row>
    <row r="30" spans="1:24" ht="38.25" customHeight="1" x14ac:dyDescent="0.25">
      <c r="T30" s="18" t="s">
        <v>14</v>
      </c>
      <c r="U30" s="15"/>
      <c r="V30" s="54">
        <v>2800</v>
      </c>
      <c r="W30" s="19"/>
    </row>
    <row r="31" spans="1:24" ht="15.75" x14ac:dyDescent="0.25">
      <c r="O31" s="50" t="s">
        <v>35</v>
      </c>
      <c r="P31" s="52">
        <v>3529000</v>
      </c>
      <c r="Q31" s="70" t="s">
        <v>38</v>
      </c>
      <c r="T31" s="20" t="s">
        <v>15</v>
      </c>
      <c r="U31" s="15"/>
      <c r="V31" s="54">
        <f>V29-V30</f>
        <v>23200</v>
      </c>
      <c r="W31" s="19"/>
    </row>
    <row r="32" spans="1:24" ht="15.75" x14ac:dyDescent="0.25">
      <c r="G32" s="6"/>
      <c r="H32" s="6"/>
      <c r="T32" s="20" t="s">
        <v>16</v>
      </c>
      <c r="U32" s="15"/>
      <c r="V32" s="54">
        <f>V30</f>
        <v>2800</v>
      </c>
      <c r="W32" s="19"/>
    </row>
    <row r="33" spans="15:25" ht="15.75" x14ac:dyDescent="0.25">
      <c r="T33" s="20" t="s">
        <v>17</v>
      </c>
      <c r="U33" s="37"/>
      <c r="V33" s="55">
        <f>W33-W34</f>
        <v>20</v>
      </c>
      <c r="W33" s="21">
        <v>2024</v>
      </c>
    </row>
    <row r="34" spans="15:25" ht="15.75" x14ac:dyDescent="0.25">
      <c r="P34" s="45"/>
      <c r="Q34" s="49"/>
      <c r="R34" s="45"/>
      <c r="T34" s="20" t="s">
        <v>18</v>
      </c>
      <c r="U34" s="37"/>
      <c r="V34" s="55">
        <f>V35-V33</f>
        <v>40</v>
      </c>
      <c r="W34" s="21">
        <v>2004</v>
      </c>
      <c r="X34" s="88" t="s">
        <v>36</v>
      </c>
      <c r="Y34" s="89"/>
    </row>
    <row r="35" spans="15:25" ht="15.75" x14ac:dyDescent="0.25">
      <c r="T35" s="20" t="s">
        <v>19</v>
      </c>
      <c r="U35" s="37"/>
      <c r="V35" s="55">
        <v>60</v>
      </c>
      <c r="W35" s="21"/>
    </row>
    <row r="36" spans="15:25" ht="32.25" customHeight="1" x14ac:dyDescent="0.25">
      <c r="P36" s="86"/>
      <c r="Q36" s="86"/>
      <c r="R36" s="86"/>
      <c r="S36" s="43"/>
      <c r="T36" s="18" t="s">
        <v>34</v>
      </c>
      <c r="U36" s="37"/>
      <c r="V36" s="55">
        <f>90*V33/V35</f>
        <v>30</v>
      </c>
      <c r="W36" s="21"/>
    </row>
    <row r="37" spans="15:25" ht="15.75" x14ac:dyDescent="0.25">
      <c r="S37" s="4"/>
      <c r="T37" s="20"/>
      <c r="U37" s="38"/>
      <c r="V37" s="55">
        <f>V36%</f>
        <v>0.3</v>
      </c>
      <c r="W37" s="22"/>
    </row>
    <row r="38" spans="15:25" ht="15.75" x14ac:dyDescent="0.25">
      <c r="O38" s="81" t="s">
        <v>39</v>
      </c>
      <c r="P38" s="82"/>
      <c r="Q38" s="83" t="s">
        <v>40</v>
      </c>
      <c r="S38" s="11"/>
      <c r="T38" s="20" t="s">
        <v>20</v>
      </c>
      <c r="U38" s="15"/>
      <c r="V38" s="54">
        <f>V32*V37</f>
        <v>840</v>
      </c>
      <c r="W38" s="19"/>
    </row>
    <row r="39" spans="15:25" ht="15.75" x14ac:dyDescent="0.25">
      <c r="R39" s="12"/>
      <c r="S39" s="12"/>
      <c r="T39" s="20" t="s">
        <v>21</v>
      </c>
      <c r="U39" s="15"/>
      <c r="V39" s="54">
        <f>V32-V38</f>
        <v>1960</v>
      </c>
      <c r="W39" s="19"/>
    </row>
    <row r="40" spans="15:25" ht="15.75" x14ac:dyDescent="0.25">
      <c r="O40" s="71" t="s">
        <v>48</v>
      </c>
      <c r="P40" s="72"/>
      <c r="Q40" s="73"/>
      <c r="R40" s="6"/>
      <c r="S40" s="6"/>
      <c r="T40" s="20" t="s">
        <v>15</v>
      </c>
      <c r="U40" s="15"/>
      <c r="V40" s="54">
        <f>V31</f>
        <v>23200</v>
      </c>
      <c r="W40" s="19"/>
    </row>
    <row r="41" spans="15:25" ht="15.75" x14ac:dyDescent="0.25">
      <c r="O41" s="74" t="s">
        <v>41</v>
      </c>
      <c r="P41" s="59">
        <v>260</v>
      </c>
      <c r="Q41" s="75" t="s">
        <v>42</v>
      </c>
      <c r="R41" s="6">
        <f>P41*1.2</f>
        <v>312</v>
      </c>
      <c r="S41" s="6"/>
      <c r="T41" s="20"/>
      <c r="U41" s="15"/>
      <c r="V41" s="54"/>
      <c r="W41" s="19"/>
    </row>
    <row r="42" spans="15:25" ht="15.75" x14ac:dyDescent="0.25">
      <c r="O42" s="74" t="s">
        <v>47</v>
      </c>
      <c r="P42" s="59">
        <v>270</v>
      </c>
      <c r="Q42" s="75" t="s">
        <v>42</v>
      </c>
      <c r="R42" s="6">
        <f>P42*1.2</f>
        <v>324</v>
      </c>
      <c r="S42" s="6"/>
      <c r="T42" s="20" t="s">
        <v>22</v>
      </c>
      <c r="U42" s="15"/>
      <c r="V42" s="54">
        <f>V40+V39</f>
        <v>25160</v>
      </c>
      <c r="W42" s="19"/>
    </row>
    <row r="43" spans="15:25" ht="15.75" x14ac:dyDescent="0.25">
      <c r="O43" s="74"/>
      <c r="P43" s="59"/>
      <c r="Q43" s="75"/>
      <c r="R43">
        <f>SUM(R41:R42)</f>
        <v>636</v>
      </c>
      <c r="T43" s="20"/>
      <c r="U43" s="37"/>
      <c r="V43" s="55"/>
      <c r="W43" s="21"/>
    </row>
    <row r="44" spans="15:25" ht="15.75" x14ac:dyDescent="0.25">
      <c r="O44" s="76" t="s">
        <v>43</v>
      </c>
      <c r="P44" s="40">
        <f>P41+P42</f>
        <v>530</v>
      </c>
      <c r="Q44" s="77" t="s">
        <v>31</v>
      </c>
      <c r="T44" s="69" t="s">
        <v>45</v>
      </c>
      <c r="U44" s="39"/>
      <c r="V44" s="54">
        <v>530</v>
      </c>
      <c r="W44" s="21" t="s">
        <v>31</v>
      </c>
    </row>
    <row r="45" spans="15:25" ht="15.75" x14ac:dyDescent="0.25">
      <c r="O45" s="78"/>
      <c r="P45" s="79"/>
      <c r="Q45" s="80"/>
      <c r="T45" s="23" t="s">
        <v>32</v>
      </c>
      <c r="U45" s="39"/>
      <c r="V45" s="58">
        <f>V42*V44</f>
        <v>13334800</v>
      </c>
      <c r="W45" s="24"/>
    </row>
    <row r="46" spans="15:25" ht="15.75" x14ac:dyDescent="0.25">
      <c r="P46" s="10"/>
      <c r="T46" s="23" t="s">
        <v>46</v>
      </c>
      <c r="U46" s="39"/>
      <c r="V46" s="58"/>
      <c r="W46" s="24"/>
      <c r="X46" s="12"/>
    </row>
    <row r="47" spans="15:25" ht="23.25" customHeight="1" x14ac:dyDescent="0.25">
      <c r="P47" s="4"/>
      <c r="Q47" s="50"/>
      <c r="R47" s="4"/>
      <c r="S47" s="4"/>
      <c r="T47" s="25" t="s">
        <v>30</v>
      </c>
      <c r="U47" s="40"/>
      <c r="V47" s="13">
        <f>V45+V46</f>
        <v>13334800</v>
      </c>
      <c r="W47" s="26"/>
      <c r="X47" s="12"/>
    </row>
    <row r="48" spans="15:25" ht="15.75" x14ac:dyDescent="0.25">
      <c r="O48" s="9"/>
      <c r="P48" s="9"/>
      <c r="Q48" s="51"/>
      <c r="R48" s="9"/>
      <c r="S48" s="9"/>
      <c r="T48" s="23" t="s">
        <v>23</v>
      </c>
      <c r="U48" s="39"/>
      <c r="V48" s="58">
        <f>V47*0.9</f>
        <v>12001320</v>
      </c>
      <c r="W48" s="21"/>
    </row>
    <row r="49" spans="16:24" ht="15.75" x14ac:dyDescent="0.25">
      <c r="P49">
        <v>28.99</v>
      </c>
      <c r="Q49" s="47">
        <v>30.11</v>
      </c>
      <c r="T49" s="23" t="s">
        <v>24</v>
      </c>
      <c r="U49" s="39"/>
      <c r="V49" s="58">
        <f>V47*0.8</f>
        <v>10667840</v>
      </c>
      <c r="W49" s="26"/>
      <c r="X49" s="12"/>
    </row>
    <row r="50" spans="16:24" ht="15.75" x14ac:dyDescent="0.25">
      <c r="P50">
        <f>P49*10.764</f>
        <v>312.04835999999995</v>
      </c>
      <c r="Q50">
        <f>Q49*10.764</f>
        <v>324.10404</v>
      </c>
      <c r="R50">
        <f>SUM(P50:Q50)</f>
        <v>636.15239999999994</v>
      </c>
      <c r="T50" s="23" t="s">
        <v>25</v>
      </c>
      <c r="U50" s="39"/>
      <c r="V50" s="58">
        <f>V30*636</f>
        <v>1780800</v>
      </c>
      <c r="W50" s="27"/>
    </row>
    <row r="51" spans="16:24" ht="15.75" x14ac:dyDescent="0.25">
      <c r="T51" s="20" t="s">
        <v>26</v>
      </c>
      <c r="U51" s="37"/>
      <c r="V51" s="56"/>
      <c r="W51" s="26"/>
    </row>
    <row r="52" spans="16:24" ht="15.75" x14ac:dyDescent="0.25">
      <c r="T52" s="28" t="s">
        <v>27</v>
      </c>
      <c r="U52" s="41"/>
      <c r="V52" s="56">
        <f>V45*0.03/12</f>
        <v>33337</v>
      </c>
      <c r="W52" s="29"/>
    </row>
    <row r="53" spans="16:24" ht="15.75" thickBot="1" x14ac:dyDescent="0.3">
      <c r="T53" s="30"/>
      <c r="U53" s="31"/>
      <c r="V53" s="57"/>
      <c r="W53" s="32"/>
    </row>
    <row r="55" spans="16:24" x14ac:dyDescent="0.25">
      <c r="T55" s="59"/>
      <c r="U55" s="59"/>
      <c r="V55" s="60"/>
      <c r="W55" s="59"/>
    </row>
    <row r="56" spans="16:24" x14ac:dyDescent="0.25">
      <c r="T56" s="59"/>
      <c r="U56" s="59"/>
      <c r="V56" s="60"/>
      <c r="W56" s="59"/>
    </row>
    <row r="59" spans="16:24" x14ac:dyDescent="0.25">
      <c r="U59" s="35"/>
      <c r="X59" s="93">
        <f>U61-U60</f>
        <v>8588.5</v>
      </c>
    </row>
    <row r="60" spans="16:24" x14ac:dyDescent="0.25">
      <c r="U60" s="90">
        <v>171770</v>
      </c>
      <c r="V60" s="91"/>
    </row>
    <row r="61" spans="16:24" x14ac:dyDescent="0.25">
      <c r="U61" s="92">
        <f>U60/100*105</f>
        <v>180358.5</v>
      </c>
      <c r="V61" s="92">
        <f>U61/10.764</f>
        <v>16755.713489409143</v>
      </c>
      <c r="X61" s="91">
        <v>636</v>
      </c>
    </row>
    <row r="62" spans="16:24" x14ac:dyDescent="0.25">
      <c r="U62" s="91"/>
      <c r="V62" s="91"/>
      <c r="X62" s="91">
        <v>14940</v>
      </c>
    </row>
    <row r="63" spans="16:24" x14ac:dyDescent="0.25">
      <c r="U63" s="90">
        <v>82650</v>
      </c>
      <c r="V63" s="91"/>
      <c r="X63" s="91">
        <f>X62*X61</f>
        <v>9501840</v>
      </c>
    </row>
    <row r="64" spans="16:24" x14ac:dyDescent="0.25">
      <c r="U64" s="91"/>
      <c r="V64" s="91"/>
      <c r="X64" s="91"/>
    </row>
    <row r="65" spans="21:25" x14ac:dyDescent="0.25">
      <c r="U65" s="92">
        <f>U61-U63</f>
        <v>97708.5</v>
      </c>
      <c r="V65" s="91"/>
      <c r="X65" s="91"/>
    </row>
    <row r="66" spans="21:25" x14ac:dyDescent="0.25">
      <c r="U66" s="92">
        <f>U65*80%</f>
        <v>78166.8</v>
      </c>
      <c r="V66" s="91"/>
    </row>
    <row r="67" spans="21:25" x14ac:dyDescent="0.25">
      <c r="U67" s="91"/>
      <c r="V67" s="91"/>
    </row>
    <row r="68" spans="21:25" x14ac:dyDescent="0.25">
      <c r="U68" s="92">
        <f>U66+U63</f>
        <v>160816.79999999999</v>
      </c>
      <c r="V68" s="92">
        <f>U68/10.764</f>
        <v>14940.245261984392</v>
      </c>
    </row>
    <row r="69" spans="21:25" x14ac:dyDescent="0.25">
      <c r="U69" s="93"/>
      <c r="V69" s="93"/>
    </row>
    <row r="70" spans="21:25" x14ac:dyDescent="0.25">
      <c r="X70">
        <v>3529000</v>
      </c>
      <c r="Y70">
        <v>3671000</v>
      </c>
    </row>
    <row r="71" spans="21:25" x14ac:dyDescent="0.25">
      <c r="X71">
        <v>159050</v>
      </c>
      <c r="Y71">
        <v>166150</v>
      </c>
    </row>
    <row r="72" spans="21:25" x14ac:dyDescent="0.25">
      <c r="X72">
        <v>30000</v>
      </c>
      <c r="Y72">
        <v>30000</v>
      </c>
    </row>
    <row r="73" spans="21:25" x14ac:dyDescent="0.25">
      <c r="X73" s="91">
        <f>SUM(X70:X72)</f>
        <v>3718050</v>
      </c>
      <c r="Y73" s="91">
        <f>SUM(Y70:Y72)</f>
        <v>3867150</v>
      </c>
    </row>
  </sheetData>
  <mergeCells count="6">
    <mergeCell ref="A18:R18"/>
    <mergeCell ref="A2:R2"/>
    <mergeCell ref="P36:R36"/>
    <mergeCell ref="T25:X25"/>
    <mergeCell ref="T26:X26"/>
    <mergeCell ref="X34:Y3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="120" zoomScaleNormal="120" workbookViewId="0">
      <selection activeCell="V19" sqref="V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7"/>
  <sheetViews>
    <sheetView topLeftCell="D1" zoomScaleNormal="100" workbookViewId="0">
      <selection activeCell="D2" sqref="D2"/>
    </sheetView>
  </sheetViews>
  <sheetFormatPr defaultRowHeight="15" x14ac:dyDescent="0.25"/>
  <sheetData>
    <row r="17" spans="29:29" x14ac:dyDescent="0.25">
      <c r="AC17">
        <f>9900000/737</f>
        <v>13432.835820895523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2024-03-17T18:23:24Z</dcterms:modified>
</cp:coreProperties>
</file>