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BB5218C-7ECE-4825-AF46-29CCE70DC6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S21" i="5" l="1"/>
  <c r="S20" i="5"/>
  <c r="S19" i="5"/>
  <c r="S16" i="5"/>
  <c r="S18" i="5"/>
  <c r="S17" i="5"/>
  <c r="F10" i="5"/>
  <c r="B15" i="5"/>
  <c r="B12" i="5"/>
  <c r="G8" i="5"/>
  <c r="H12" i="5"/>
  <c r="F14" i="5"/>
  <c r="F13" i="5"/>
  <c r="B8" i="5"/>
  <c r="B7" i="5"/>
  <c r="B18" i="5"/>
  <c r="B11" i="5"/>
  <c r="B6" i="5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3" i="5" l="1"/>
  <c r="B20" i="5" s="1"/>
  <c r="H6" i="1"/>
  <c r="H7" i="1" s="1"/>
  <c r="B23" i="5" l="1"/>
  <c r="C20" i="5"/>
  <c r="B25" i="5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<sst xmlns="http://schemas.openxmlformats.org/spreadsheetml/2006/main" count="74" uniqueCount="48">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</sst>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V28"/>
  <sheetViews>
    <sheetView tabSelected="1" workbookViewId="0">
      <selection activeCell="C20" sqref="C20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  <col min="6" max="6" width="9.28515625" bestFit="1" customWidth="1"/>
    <col min="7" max="7" width="10" bestFit="1" customWidth="1"/>
    <col min="8" max="8" width="14.28515625" bestFit="1" customWidth="1"/>
    <col min="17" max="17" width="14.28515625" bestFit="1" customWidth="1"/>
    <col min="18" max="18" width="9.28515625" bestFit="1" customWidth="1"/>
    <col min="19" max="19" width="10" bestFit="1" customWidth="1"/>
  </cols>
  <sheetData>
    <row r="2" spans="1:22" x14ac:dyDescent="0.25">
      <c r="A2" s="17"/>
      <c r="B2" s="17"/>
    </row>
    <row r="3" spans="1:22" x14ac:dyDescent="0.25">
      <c r="A3" s="17" t="s">
        <v>34</v>
      </c>
      <c r="B3" s="17"/>
    </row>
    <row r="4" spans="1:22" x14ac:dyDescent="0.25">
      <c r="A4" s="17" t="s">
        <v>20</v>
      </c>
      <c r="B4" s="17">
        <v>2024</v>
      </c>
    </row>
    <row r="5" spans="1:22" x14ac:dyDescent="0.25">
      <c r="A5" s="17" t="s">
        <v>21</v>
      </c>
      <c r="B5" s="17">
        <v>1993</v>
      </c>
    </row>
    <row r="6" spans="1:22" x14ac:dyDescent="0.25">
      <c r="A6" s="17" t="s">
        <v>22</v>
      </c>
      <c r="B6" s="17">
        <f>B4-B5</f>
        <v>31</v>
      </c>
    </row>
    <row r="7" spans="1:22" x14ac:dyDescent="0.25">
      <c r="A7" s="17"/>
      <c r="B7" s="17">
        <f>60-B6</f>
        <v>29</v>
      </c>
    </row>
    <row r="8" spans="1:22" x14ac:dyDescent="0.25">
      <c r="A8" s="17" t="s">
        <v>23</v>
      </c>
      <c r="B8" s="46">
        <f>820*2800</f>
        <v>2296000</v>
      </c>
      <c r="E8" t="s">
        <v>47</v>
      </c>
      <c r="F8">
        <v>820</v>
      </c>
      <c r="G8" s="5">
        <f>H12/F8</f>
        <v>16365.853658536585</v>
      </c>
    </row>
    <row r="9" spans="1:22" x14ac:dyDescent="0.25">
      <c r="A9" s="17" t="s">
        <v>24</v>
      </c>
      <c r="B9" s="17"/>
    </row>
    <row r="10" spans="1:22" x14ac:dyDescent="0.25">
      <c r="A10" s="17"/>
      <c r="B10" s="17"/>
      <c r="F10" s="5">
        <f>F8/F12</f>
        <v>1.3442622950819672</v>
      </c>
    </row>
    <row r="11" spans="1:22" x14ac:dyDescent="0.25">
      <c r="A11" s="17" t="s">
        <v>25</v>
      </c>
      <c r="B11" s="17">
        <f>100-10</f>
        <v>90</v>
      </c>
    </row>
    <row r="12" spans="1:22" x14ac:dyDescent="0.25">
      <c r="A12" s="17" t="s">
        <v>26</v>
      </c>
      <c r="B12" s="17">
        <f>B11*B6/60</f>
        <v>46.5</v>
      </c>
      <c r="E12" t="s">
        <v>35</v>
      </c>
      <c r="F12" s="1">
        <v>610</v>
      </c>
      <c r="G12" s="1">
        <v>22000</v>
      </c>
      <c r="H12" s="1">
        <f>F12*G12</f>
        <v>13420000</v>
      </c>
      <c r="I12" s="1"/>
    </row>
    <row r="13" spans="1:22" x14ac:dyDescent="0.25">
      <c r="A13" s="17"/>
      <c r="B13" s="47">
        <f>B12%</f>
        <v>0.46500000000000002</v>
      </c>
      <c r="F13" s="1">
        <f>F12*1.2</f>
        <v>732</v>
      </c>
      <c r="G13" s="1"/>
      <c r="H13" s="1"/>
      <c r="I13" s="1"/>
    </row>
    <row r="14" spans="1:22" x14ac:dyDescent="0.25">
      <c r="A14" s="17"/>
      <c r="B14" s="17"/>
      <c r="F14" s="1">
        <f>F13*1.2</f>
        <v>878.4</v>
      </c>
      <c r="G14" s="1"/>
      <c r="H14" s="1"/>
      <c r="I14" s="1"/>
    </row>
    <row r="15" spans="1:22" x14ac:dyDescent="0.25">
      <c r="A15" s="17" t="s">
        <v>27</v>
      </c>
      <c r="B15" s="46">
        <f>ROUND((B8*B13),0)</f>
        <v>1067640</v>
      </c>
      <c r="F15" s="1"/>
      <c r="G15" s="1"/>
      <c r="H15" s="1"/>
      <c r="I15" s="1"/>
      <c r="Q15" s="1"/>
      <c r="R15" s="1"/>
      <c r="S15" s="1"/>
      <c r="T15" s="1"/>
      <c r="U15" s="1"/>
      <c r="V15" s="1"/>
    </row>
    <row r="16" spans="1:22" x14ac:dyDescent="0.25">
      <c r="A16" s="17" t="s">
        <v>15</v>
      </c>
      <c r="B16" s="46">
        <v>820</v>
      </c>
      <c r="Q16" s="1">
        <v>8181000</v>
      </c>
      <c r="R16" s="1">
        <v>540</v>
      </c>
      <c r="S16" s="1">
        <f t="shared" ref="S16:S21" si="0">Q16/R16</f>
        <v>15150</v>
      </c>
      <c r="T16" s="1"/>
      <c r="U16" s="1"/>
      <c r="V16" s="1"/>
    </row>
    <row r="17" spans="1:22" x14ac:dyDescent="0.25">
      <c r="A17" s="17" t="s">
        <v>42</v>
      </c>
      <c r="B17" s="49">
        <v>19500</v>
      </c>
      <c r="Q17" s="1">
        <v>5600000</v>
      </c>
      <c r="R17" s="1">
        <v>385</v>
      </c>
      <c r="S17" s="1">
        <f t="shared" si="0"/>
        <v>14545.454545454546</v>
      </c>
      <c r="T17" s="1" t="s">
        <v>47</v>
      </c>
      <c r="U17" s="1"/>
      <c r="V17" s="1"/>
    </row>
    <row r="18" spans="1:22" x14ac:dyDescent="0.25">
      <c r="A18" s="17" t="s">
        <v>28</v>
      </c>
      <c r="B18" s="46">
        <f>B17*B16</f>
        <v>15990000</v>
      </c>
      <c r="Q18" s="1">
        <v>14500000</v>
      </c>
      <c r="R18" s="1">
        <v>690</v>
      </c>
      <c r="S18" s="1">
        <f t="shared" si="0"/>
        <v>21014.492753623188</v>
      </c>
      <c r="T18" s="1" t="s">
        <v>35</v>
      </c>
      <c r="U18" s="1"/>
      <c r="V18" s="1"/>
    </row>
    <row r="19" spans="1:22" x14ac:dyDescent="0.25">
      <c r="A19" s="17" t="s">
        <v>29</v>
      </c>
      <c r="B19" s="17"/>
      <c r="Q19" s="1">
        <v>8200000</v>
      </c>
      <c r="R19" s="1">
        <v>430</v>
      </c>
      <c r="S19" s="1">
        <f t="shared" si="0"/>
        <v>19069.767441860466</v>
      </c>
      <c r="T19" s="1" t="s">
        <v>35</v>
      </c>
      <c r="U19" s="1"/>
      <c r="V19" s="1"/>
    </row>
    <row r="20" spans="1:22" x14ac:dyDescent="0.25">
      <c r="A20" s="43" t="s">
        <v>30</v>
      </c>
      <c r="B20" s="48">
        <f>B18-B15</f>
        <v>14922360</v>
      </c>
      <c r="C20" s="5">
        <f>B20/F12</f>
        <v>24462.885245901638</v>
      </c>
      <c r="Q20" s="1">
        <v>9500000</v>
      </c>
      <c r="R20" s="1">
        <v>440</v>
      </c>
      <c r="S20" s="1">
        <f t="shared" si="0"/>
        <v>21590.909090909092</v>
      </c>
      <c r="T20" s="1" t="s">
        <v>35</v>
      </c>
      <c r="U20" s="1"/>
      <c r="V20" s="1"/>
    </row>
    <row r="21" spans="1:22" x14ac:dyDescent="0.25">
      <c r="A21" s="43" t="s">
        <v>31</v>
      </c>
      <c r="B21" s="48">
        <f>ROUND((B20*90%),0)</f>
        <v>13430124</v>
      </c>
      <c r="Q21" s="1">
        <v>14000000</v>
      </c>
      <c r="R21" s="1">
        <v>613</v>
      </c>
      <c r="S21" s="1">
        <f t="shared" si="0"/>
        <v>22838.499184339315</v>
      </c>
      <c r="T21" s="1" t="s">
        <v>35</v>
      </c>
      <c r="U21" s="1"/>
      <c r="V21" s="1"/>
    </row>
    <row r="22" spans="1:22" x14ac:dyDescent="0.25">
      <c r="A22" s="43" t="s">
        <v>32</v>
      </c>
      <c r="B22" s="48">
        <f>ROUND((B20*80%),0)</f>
        <v>11937888</v>
      </c>
      <c r="Q22" s="1"/>
      <c r="R22" s="1"/>
      <c r="S22" s="1"/>
      <c r="T22" s="1"/>
      <c r="U22" s="1"/>
      <c r="V22" s="1"/>
    </row>
    <row r="23" spans="1:22" x14ac:dyDescent="0.25">
      <c r="A23" s="43" t="s">
        <v>33</v>
      </c>
      <c r="B23" s="48">
        <f>MROUND((B20*0.025/12),500)</f>
        <v>31000</v>
      </c>
      <c r="F23" s="1"/>
      <c r="Q23" s="1"/>
      <c r="R23" s="1"/>
      <c r="S23" s="1"/>
      <c r="T23" s="1"/>
      <c r="U23" s="1"/>
      <c r="V23" s="1"/>
    </row>
    <row r="24" spans="1:22" x14ac:dyDescent="0.25">
      <c r="Q24" s="1"/>
      <c r="R24" s="1"/>
      <c r="S24" s="1"/>
      <c r="T24" s="1"/>
      <c r="U24" s="1"/>
      <c r="V24" s="1"/>
    </row>
    <row r="25" spans="1:22" x14ac:dyDescent="0.25">
      <c r="B25" s="5">
        <f>B20/222</f>
        <v>67217.83783783784</v>
      </c>
      <c r="Q25" s="1"/>
      <c r="R25" s="1"/>
      <c r="S25" s="1"/>
      <c r="T25" s="1"/>
      <c r="U25" s="1"/>
      <c r="V25" s="1"/>
    </row>
    <row r="26" spans="1:22" x14ac:dyDescent="0.25">
      <c r="Q26" s="1"/>
      <c r="R26" s="1"/>
      <c r="S26" s="1"/>
      <c r="T26" s="1"/>
      <c r="U26" s="1"/>
      <c r="V26" s="1"/>
    </row>
    <row r="27" spans="1:22" x14ac:dyDescent="0.25">
      <c r="Q27" s="1"/>
      <c r="R27" s="1"/>
      <c r="S27" s="1"/>
      <c r="T27" s="1"/>
      <c r="U27" s="1"/>
      <c r="V27" s="1"/>
    </row>
    <row r="28" spans="1:22" x14ac:dyDescent="0.25">
      <c r="Q28" s="1"/>
      <c r="R28" s="1"/>
      <c r="S28" s="1"/>
      <c r="T28" s="1"/>
      <c r="U28" s="1"/>
      <c r="V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2024-03-15T06:29:45Z</dcterms:modified>
</cp:coreProperties>
</file>