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neha Kishorrao Dehankar\"/>
    </mc:Choice>
  </mc:AlternateContent>
  <xr:revisionPtr revIDLastSave="0" documentId="13_ncr:1_{D8BBAD6B-251D-4C54-BB49-EA188845D2AB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" i="4"/>
  <c r="Q6" i="4"/>
  <c r="Q5" i="4"/>
  <c r="P6" i="4" l="1"/>
  <c r="P5" i="4"/>
  <c r="G33" i="4"/>
  <c r="H31" i="4"/>
  <c r="G30" i="4"/>
  <c r="H28" i="4"/>
  <c r="H29" i="4"/>
  <c r="D32" i="4"/>
  <c r="C5" i="23" l="1"/>
  <c r="C5" i="25"/>
  <c r="C4" i="25"/>
  <c r="C3" i="25"/>
  <c r="P2" i="4"/>
  <c r="P3" i="4"/>
  <c r="B3" i="4" s="1"/>
  <c r="D3" i="4" s="1"/>
  <c r="P4" i="4"/>
  <c r="B6" i="4"/>
  <c r="P7" i="4"/>
  <c r="B7" i="4" s="1"/>
  <c r="P8" i="4"/>
  <c r="P9" i="4"/>
  <c r="Q9" i="4" s="1"/>
  <c r="B9" i="4" s="1"/>
  <c r="D9" i="4" s="1"/>
  <c r="P10" i="4"/>
  <c r="Q10" i="4"/>
  <c r="B10" i="4" s="1"/>
  <c r="Q17" i="4"/>
  <c r="P17" i="4"/>
  <c r="J17" i="4"/>
  <c r="I17" i="4"/>
  <c r="Q15" i="4"/>
  <c r="B15" i="4" s="1"/>
  <c r="D15" i="4" s="1"/>
  <c r="P15" i="4"/>
  <c r="J15" i="4"/>
  <c r="I15" i="4"/>
  <c r="P14" i="4"/>
  <c r="Q14" i="4" s="1"/>
  <c r="B14" i="4" s="1"/>
  <c r="J14" i="4"/>
  <c r="I14" i="4"/>
  <c r="P13" i="4"/>
  <c r="Q13" i="4" s="1"/>
  <c r="B13" i="4" s="1"/>
  <c r="D13" i="4" s="1"/>
  <c r="J13" i="4"/>
  <c r="I13" i="4"/>
  <c r="P12" i="4"/>
  <c r="Q12" i="4" s="1"/>
  <c r="B12" i="4" s="1"/>
  <c r="D12" i="4" s="1"/>
  <c r="J12" i="4"/>
  <c r="I12" i="4"/>
  <c r="Q11" i="4"/>
  <c r="B11" i="4" s="1"/>
  <c r="D11" i="4" s="1"/>
  <c r="P11" i="4"/>
  <c r="J11" i="4"/>
  <c r="I11" i="4"/>
  <c r="J10" i="4"/>
  <c r="I10" i="4"/>
  <c r="J9" i="4"/>
  <c r="I9" i="4"/>
  <c r="B8" i="4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A18" i="23"/>
  <c r="Q20" i="4"/>
  <c r="P20" i="4"/>
  <c r="J20" i="4"/>
  <c r="I20" i="4"/>
  <c r="E20" i="4"/>
  <c r="B20" i="4"/>
  <c r="D20" i="4" s="1"/>
  <c r="P16" i="4"/>
  <c r="Q16" i="4" s="1"/>
  <c r="B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C8" i="4" l="1"/>
  <c r="D8" i="4" s="1"/>
  <c r="H8" i="4" s="1"/>
  <c r="C7" i="4"/>
  <c r="D7" i="4" s="1"/>
  <c r="H7" i="4" s="1"/>
  <c r="H4" i="4"/>
  <c r="H9" i="4"/>
  <c r="F10" i="4"/>
  <c r="F6" i="4"/>
  <c r="G3" i="4"/>
  <c r="H3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F9" i="4"/>
  <c r="H15" i="4"/>
  <c r="H16" i="4"/>
  <c r="F3" i="4"/>
  <c r="G4" i="4"/>
  <c r="F7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G8" i="4" l="1"/>
  <c r="G7" i="4"/>
  <c r="C9" i="25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14" i="23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<sst xmlns="http://schemas.openxmlformats.org/spreadsheetml/2006/main" count="134" uniqueCount="95">
  <si>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</si>
  <si>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</si>
  <si>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</si>
  <si>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</si>
  <si>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</si>
  <si>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</si>
  <si>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</si>
  <si>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</si>
  <si>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</si>
  <si>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</si>
  <si>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</si>
  <si>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</si>
  <si>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</si>
  <si>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</si>
  <si>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</si>
  <si>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</si>
  <si>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</si>
  <si>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</si>
  <si>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</si>
  <si>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</si>
  <si>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</si>
  <si>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</si>
  <si>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</si>
  <si>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</si>
  <si>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</si>
  <si>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</si>
  <si>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</si>
  <si>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</si>
  <si>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</si>
  <si>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</si>
  <si>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</si>
  <si>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</si>
  <si>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</si>
  <si>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</si>
  <si>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</si>
  <si>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</si>
  <si>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</si>
  <si>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</si>
  <si>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</si>
  <si>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</si>
  <si>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</si>
  <si>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</si>
  <si>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</si>
  <si>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</si>
  <si>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</si>
  <si>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</si>
  <si>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</si>
  <si>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</si>
  <si>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</si>
  <si>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</si>
  <si>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</si>
  <si>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</si>
  <si>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</si>
  <si>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</si>
  <si>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</si>
  <si>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</si>
  <si>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</si>
  <si>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</si>
  <si>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</si>
  <si>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</si>
  <si>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</si>
  <si>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</si>
  <si>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</si>
  <si>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</si>
  <si>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</si>
  <si>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</si>
  <si>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</si>
  <si>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</si>
  <si>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</si>
  <si>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</si>
  <si>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</si>
  <si>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</si>
  <si>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</si>
  <si>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</si>
  <si>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</si>
  <si>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</si>
  <si>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</si>
  <si>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</si>
  <si>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</si>
  <si>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</si>
  <si>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</si>
  <si>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</si>
  <si>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CA</t>
  </si>
  <si>
    <t xml:space="preserve">Flat No. B - 206, 2nd Floor, Wing - B, Dosti Heron , Dosti West County, Balkum, </t>
  </si>
  <si>
    <t>21.02.24</t>
  </si>
  <si>
    <t>sd</t>
  </si>
  <si>
    <t>rd</t>
  </si>
  <si>
    <t>bv</t>
  </si>
  <si>
    <t>encl bal</t>
  </si>
  <si>
    <t>rate on ca</t>
  </si>
  <si>
    <t>fmv</t>
  </si>
  <si>
    <t>08.02.24</t>
  </si>
  <si>
    <t>24.01.24</t>
  </si>
  <si>
    <t>under cons</t>
  </si>
  <si>
    <t xml:space="preserve">Punjab National Bank ( Thane East Branch )  - Sneha Kishorrao Dehankar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</si>
</sst>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28</xdr:row>
      <xdr:rowOff>67429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2B6168-DB67-4274-AC64-EBF8FF45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540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582638</xdr:colOff>
      <xdr:row>28</xdr:row>
      <xdr:rowOff>96008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DA5762-A634-4225-9CE0-CEEA2BC53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55438" cy="5430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249301</xdr:colOff>
      <xdr:row>27</xdr:row>
      <xdr:rowOff>48350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814069-44B9-4BDB-A051-BBDEFD0F9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31701" cy="5191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7B9380-7C19-4FA2-852D-2BA57DA00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EAC4EC-1548-4550-A4A9-A20BC4AA7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20</xdr:col>
      <xdr:colOff>173091</xdr:colOff>
      <xdr:row>32</xdr:row>
      <xdr:rowOff>771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BF4BB3-8E35-4135-A5B4-D558360BE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755491" cy="55252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77827</xdr:colOff>
      <xdr:row>27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603D3-D9AD-4FBF-A651-FE6D64C32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0227" cy="5325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75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81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76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77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78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79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80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zoomScale="145" zoomScaleNormal="145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16700</v>
      </c>
      <c r="D3" s="24" t="s">
        <v>74</v>
      </c>
      <c r="E3" s="6" t="s">
        <v>82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14200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E8" t="s">
        <v>93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14200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RERA CA</v>
      </c>
      <c r="B18" s="7"/>
      <c r="C18" s="31">
        <v>552</v>
      </c>
      <c r="D18" s="26"/>
      <c r="F18" s="19"/>
    </row>
    <row r="19" spans="1:6" x14ac:dyDescent="0.25">
      <c r="A19" s="16" t="s">
        <v>72</v>
      </c>
      <c r="B19" s="6"/>
      <c r="C19" s="32">
        <f>C18*C16</f>
        <v>9218400</v>
      </c>
      <c r="D19" s="33"/>
      <c r="E19" s="70"/>
      <c r="F19" s="34"/>
    </row>
    <row r="20" spans="1:6" x14ac:dyDescent="0.25">
      <c r="A20" s="16" t="s">
        <v>24</v>
      </c>
      <c r="C20" s="35">
        <f>C19*90%</f>
        <v>8296560</v>
      </c>
      <c r="D20" s="32"/>
      <c r="F20" s="19"/>
    </row>
    <row r="21" spans="1:6" x14ac:dyDescent="0.25">
      <c r="A21" s="16" t="s">
        <v>25</v>
      </c>
      <c r="C21" s="35">
        <f>C19*80%</f>
        <v>7374720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1380000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19205</v>
      </c>
      <c r="D25" s="35"/>
    </row>
    <row r="26" spans="1:6" x14ac:dyDescent="0.25">
      <c r="C26" s="35"/>
      <c r="D26" s="35"/>
    </row>
    <row r="27" spans="1:6" x14ac:dyDescent="0.25">
      <c r="A27" s="6" t="s">
        <v>94</v>
      </c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P5" sqref="P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531</v>
      </c>
      <c r="C2" s="4">
        <f>B2*1.1</f>
        <v>584.1</v>
      </c>
      <c r="D2" s="4">
        <f t="shared" ref="D2:D16" si="1">C2*1.2</f>
        <v>700.92</v>
      </c>
      <c r="E2" s="5">
        <f t="shared" ref="E2:E16" si="2">R2</f>
        <v>9800000</v>
      </c>
      <c r="F2" s="79">
        <f t="shared" ref="F2:F15" si="3">ROUND((E2/B2),0)</f>
        <v>18456</v>
      </c>
      <c r="G2" s="79">
        <f t="shared" ref="G2:G15" si="4">ROUND((E2/C2),0)</f>
        <v>16778</v>
      </c>
      <c r="H2" s="79">
        <f t="shared" ref="H2:H15" si="5">ROUND((E2/D2),0)</f>
        <v>13982</v>
      </c>
      <c r="I2" s="4">
        <f t="shared" ref="I2:I15" si="6">T2</f>
        <v>0</v>
      </c>
      <c r="J2" s="4">
        <f t="shared" ref="J2:J15" si="7">U2</f>
        <v>0</v>
      </c>
      <c r="O2">
        <v>0</v>
      </c>
      <c r="P2">
        <f t="shared" ref="P2:P10" si="8">O2/1.2</f>
        <v>0</v>
      </c>
      <c r="Q2">
        <v>531</v>
      </c>
      <c r="R2" s="2">
        <v>9800000</v>
      </c>
      <c r="S2" s="2"/>
    </row>
    <row r="3" spans="1:20" x14ac:dyDescent="0.25">
      <c r="A3" s="4">
        <v>2</v>
      </c>
      <c r="B3" s="4">
        <f t="shared" si="0"/>
        <v>545</v>
      </c>
      <c r="C3" s="4">
        <f t="shared" ref="C3:C22" si="9">B3*1.1</f>
        <v>599.5</v>
      </c>
      <c r="D3" s="4">
        <f t="shared" si="1"/>
        <v>719.4</v>
      </c>
      <c r="E3" s="5">
        <f t="shared" si="2"/>
        <v>9900000</v>
      </c>
      <c r="F3" s="79">
        <f t="shared" si="3"/>
        <v>18165</v>
      </c>
      <c r="G3" s="79">
        <f t="shared" si="4"/>
        <v>16514</v>
      </c>
      <c r="H3" s="79">
        <f t="shared" si="5"/>
        <v>13761</v>
      </c>
      <c r="I3" s="4">
        <f t="shared" si="6"/>
        <v>0</v>
      </c>
      <c r="J3" s="4">
        <f t="shared" si="7"/>
        <v>0</v>
      </c>
      <c r="O3">
        <v>0</v>
      </c>
      <c r="P3">
        <f t="shared" si="8"/>
        <v>0</v>
      </c>
      <c r="Q3">
        <v>545</v>
      </c>
      <c r="R3" s="2">
        <v>9900000</v>
      </c>
      <c r="S3" s="2"/>
    </row>
    <row r="4" spans="1:20" x14ac:dyDescent="0.25">
      <c r="A4" s="4">
        <v>3</v>
      </c>
      <c r="B4" s="4">
        <f t="shared" si="0"/>
        <v>552</v>
      </c>
      <c r="C4" s="4">
        <f t="shared" si="9"/>
        <v>607.20000000000005</v>
      </c>
      <c r="D4" s="4">
        <f t="shared" si="1"/>
        <v>728.64</v>
      </c>
      <c r="E4" s="5">
        <f t="shared" si="2"/>
        <v>9100000</v>
      </c>
      <c r="F4" s="78">
        <f t="shared" si="3"/>
        <v>16486</v>
      </c>
      <c r="G4" s="79">
        <f t="shared" si="4"/>
        <v>14987</v>
      </c>
      <c r="H4" s="79">
        <f t="shared" si="5"/>
        <v>12489</v>
      </c>
      <c r="I4" s="4">
        <f t="shared" si="6"/>
        <v>0</v>
      </c>
      <c r="J4" s="4">
        <f t="shared" si="7"/>
        <v>0</v>
      </c>
      <c r="O4">
        <v>0</v>
      </c>
      <c r="P4">
        <f t="shared" si="8"/>
        <v>0</v>
      </c>
      <c r="Q4">
        <v>552</v>
      </c>
      <c r="R4" s="2">
        <v>9100000</v>
      </c>
      <c r="S4" s="2"/>
    </row>
    <row r="5" spans="1:20" x14ac:dyDescent="0.25">
      <c r="A5" s="4">
        <v>4</v>
      </c>
      <c r="B5" s="4">
        <f t="shared" si="0"/>
        <v>545.24552727272726</v>
      </c>
      <c r="C5" s="4">
        <f t="shared" si="9"/>
        <v>599.77008000000001</v>
      </c>
      <c r="D5" s="4">
        <f t="shared" si="1"/>
        <v>719.72409600000003</v>
      </c>
      <c r="E5" s="5">
        <f t="shared" si="2"/>
        <v>8825000</v>
      </c>
      <c r="F5" s="78">
        <f t="shared" si="3"/>
        <v>16185</v>
      </c>
      <c r="G5" s="79">
        <f t="shared" si="4"/>
        <v>14714</v>
      </c>
      <c r="H5" s="79">
        <f t="shared" si="5"/>
        <v>12262</v>
      </c>
      <c r="I5" s="4" t="str">
        <f t="shared" si="6"/>
        <v>08.02.24</v>
      </c>
      <c r="J5" s="4">
        <f t="shared" si="7"/>
        <v>0</v>
      </c>
      <c r="O5">
        <v>0</v>
      </c>
      <c r="P5">
        <f>55.72*10.764</f>
        <v>599.77008000000001</v>
      </c>
      <c r="Q5">
        <f>P5/1.1</f>
        <v>545.24552727272726</v>
      </c>
      <c r="R5" s="2">
        <v>8825000</v>
      </c>
      <c r="S5" s="2">
        <v>29</v>
      </c>
      <c r="T5" t="s">
        <v>91</v>
      </c>
    </row>
    <row r="6" spans="1:20" x14ac:dyDescent="0.25">
      <c r="A6" s="4">
        <v>5</v>
      </c>
      <c r="B6" s="4">
        <f t="shared" si="0"/>
        <v>923.74690909090896</v>
      </c>
      <c r="C6" s="4">
        <f t="shared" si="9"/>
        <v>1016.1215999999999</v>
      </c>
      <c r="D6" s="4">
        <f t="shared" si="1"/>
        <v>1219.34592</v>
      </c>
      <c r="E6" s="5">
        <f t="shared" si="2"/>
        <v>13548000</v>
      </c>
      <c r="F6" s="79">
        <f t="shared" si="3"/>
        <v>14666</v>
      </c>
      <c r="G6" s="79">
        <f t="shared" si="4"/>
        <v>13333</v>
      </c>
      <c r="H6" s="79">
        <f t="shared" si="5"/>
        <v>11111</v>
      </c>
      <c r="I6" s="4" t="str">
        <f t="shared" si="6"/>
        <v>24.01.24</v>
      </c>
      <c r="J6" s="4">
        <f t="shared" si="7"/>
        <v>0</v>
      </c>
      <c r="O6">
        <v>0</v>
      </c>
      <c r="P6">
        <f>94.4*10.764</f>
        <v>1016.1215999999999</v>
      </c>
      <c r="Q6">
        <f>P6/1.1</f>
        <v>923.74690909090896</v>
      </c>
      <c r="R6" s="2">
        <v>13548000</v>
      </c>
      <c r="S6" s="2">
        <v>2</v>
      </c>
      <c r="T6" t="s">
        <v>92</v>
      </c>
    </row>
    <row r="7" spans="1:20" x14ac:dyDescent="0.25">
      <c r="A7" s="4">
        <v>6</v>
      </c>
      <c r="B7" s="4">
        <f t="shared" si="0"/>
        <v>580</v>
      </c>
      <c r="C7" s="4">
        <f t="shared" si="9"/>
        <v>638</v>
      </c>
      <c r="D7" s="4">
        <f t="shared" si="1"/>
        <v>765.6</v>
      </c>
      <c r="E7" s="5">
        <f t="shared" si="2"/>
        <v>9200000</v>
      </c>
      <c r="F7" s="78">
        <f t="shared" si="3"/>
        <v>15862</v>
      </c>
      <c r="G7" s="79">
        <f t="shared" si="4"/>
        <v>14420</v>
      </c>
      <c r="H7" s="79">
        <f t="shared" si="5"/>
        <v>12017</v>
      </c>
      <c r="I7" s="4">
        <f t="shared" si="6"/>
        <v>0</v>
      </c>
      <c r="J7" s="4">
        <f t="shared" si="7"/>
        <v>0</v>
      </c>
      <c r="O7">
        <v>0</v>
      </c>
      <c r="P7">
        <f t="shared" si="8"/>
        <v>0</v>
      </c>
      <c r="Q7">
        <v>580</v>
      </c>
      <c r="R7" s="2">
        <v>9200000</v>
      </c>
      <c r="S7" s="2"/>
    </row>
    <row r="8" spans="1:20" x14ac:dyDescent="0.25">
      <c r="A8" s="4">
        <v>7</v>
      </c>
      <c r="B8" s="4">
        <f t="shared" si="0"/>
        <v>534</v>
      </c>
      <c r="C8" s="4">
        <f t="shared" si="9"/>
        <v>587.40000000000009</v>
      </c>
      <c r="D8" s="4">
        <f t="shared" si="1"/>
        <v>704.88000000000011</v>
      </c>
      <c r="E8" s="5">
        <f t="shared" si="2"/>
        <v>9400000</v>
      </c>
      <c r="F8" s="78">
        <f t="shared" si="3"/>
        <v>17603</v>
      </c>
      <c r="G8" s="79">
        <f t="shared" si="4"/>
        <v>16003</v>
      </c>
      <c r="H8" s="79">
        <f t="shared" si="5"/>
        <v>13336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v>534</v>
      </c>
      <c r="R8" s="2">
        <v>9400000</v>
      </c>
      <c r="S8" s="2"/>
    </row>
    <row r="9" spans="1:20" x14ac:dyDescent="0.25">
      <c r="A9" s="4">
        <v>8</v>
      </c>
      <c r="B9" s="4">
        <f t="shared" si="0"/>
        <v>0</v>
      </c>
      <c r="C9" s="4">
        <f t="shared" si="9"/>
        <v>0</v>
      </c>
      <c r="D9" s="4">
        <f t="shared" si="1"/>
        <v>0</v>
      </c>
      <c r="E9" s="5">
        <f t="shared" si="2"/>
        <v>0</v>
      </c>
      <c r="F9" s="79" t="e">
        <f t="shared" si="3"/>
        <v>#DIV/0!</v>
      </c>
      <c r="G9" s="79" t="e">
        <f t="shared" si="4"/>
        <v>#DIV/0!</v>
      </c>
      <c r="H9" s="79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ref="Q5:Q10" si="10">P9/1.2</f>
        <v>0</v>
      </c>
      <c r="R9" s="2">
        <v>0</v>
      </c>
      <c r="S9" s="2"/>
    </row>
    <row r="10" spans="1:20" x14ac:dyDescent="0.25">
      <c r="A10" s="4">
        <v>9</v>
      </c>
      <c r="B10" s="4">
        <f t="shared" si="0"/>
        <v>0</v>
      </c>
      <c r="C10" s="4">
        <f t="shared" si="9"/>
        <v>0</v>
      </c>
      <c r="D10" s="4">
        <f t="shared" si="1"/>
        <v>0</v>
      </c>
      <c r="E10" s="5">
        <f t="shared" si="2"/>
        <v>0</v>
      </c>
      <c r="F10" s="79" t="e">
        <f t="shared" si="3"/>
        <v>#DIV/0!</v>
      </c>
      <c r="G10" s="79" t="e">
        <f t="shared" si="4"/>
        <v>#DIV/0!</v>
      </c>
      <c r="H10" s="79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5">
        <f t="shared" si="2"/>
        <v>0</v>
      </c>
      <c r="F11" s="79" t="e">
        <f t="shared" si="3"/>
        <v>#DIV/0!</v>
      </c>
      <c r="G11" s="79" t="e">
        <f t="shared" si="4"/>
        <v>#DIV/0!</v>
      </c>
      <c r="H11" s="79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5">
        <f t="shared" si="2"/>
        <v>0</v>
      </c>
      <c r="F12" s="79" t="e">
        <f t="shared" si="3"/>
        <v>#DIV/0!</v>
      </c>
      <c r="G12" s="79" t="e">
        <f t="shared" si="4"/>
        <v>#DIV/0!</v>
      </c>
      <c r="H12" s="79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9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5">
        <f t="shared" si="2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si="9"/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9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9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si="9"/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9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>
      <c r="C22" s="4">
        <f t="shared" si="9"/>
        <v>0</v>
      </c>
    </row>
    <row r="23" spans="1:19" s="10" customFormat="1" x14ac:dyDescent="0.25"/>
    <row r="24" spans="1:19" s="10" customFormat="1" x14ac:dyDescent="0.25">
      <c r="F24" s="73"/>
      <c r="H24" s="10" t="s">
        <v>83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73</v>
      </c>
      <c r="D28" s="72" t="s">
        <v>84</v>
      </c>
      <c r="F28" s="57" t="s">
        <v>82</v>
      </c>
      <c r="G28" s="57">
        <v>519</v>
      </c>
      <c r="H28" s="10">
        <f>48.22*10.764</f>
        <v>519.04007999999999</v>
      </c>
    </row>
    <row r="29" spans="1:19" s="10" customFormat="1" x14ac:dyDescent="0.25">
      <c r="C29" s="72" t="s">
        <v>1</v>
      </c>
      <c r="D29" s="72">
        <v>8858000</v>
      </c>
      <c r="F29" s="10" t="s">
        <v>88</v>
      </c>
      <c r="G29" s="10">
        <v>33</v>
      </c>
      <c r="H29" s="10">
        <f>56.45*10.764</f>
        <v>607.62779999999998</v>
      </c>
    </row>
    <row r="30" spans="1:19" s="10" customFormat="1" x14ac:dyDescent="0.25">
      <c r="C30" s="10" t="s">
        <v>85</v>
      </c>
      <c r="D30" s="10">
        <v>620100</v>
      </c>
      <c r="F30" s="57"/>
      <c r="G30" s="57">
        <f>G29+G28</f>
        <v>552</v>
      </c>
    </row>
    <row r="31" spans="1:19" s="10" customFormat="1" x14ac:dyDescent="0.25">
      <c r="C31" s="75" t="s">
        <v>86</v>
      </c>
      <c r="D31" s="75">
        <v>30000</v>
      </c>
      <c r="F31" s="57" t="s">
        <v>71</v>
      </c>
      <c r="G31" s="57">
        <v>608</v>
      </c>
      <c r="H31" s="10">
        <f>G31/G30</f>
        <v>1.1014492753623188</v>
      </c>
    </row>
    <row r="32" spans="1:19" s="10" customFormat="1" x14ac:dyDescent="0.25">
      <c r="C32" s="75" t="s">
        <v>87</v>
      </c>
      <c r="D32" s="75">
        <f>SUM(D29:D31)</f>
        <v>9508100</v>
      </c>
      <c r="F32" s="75" t="s">
        <v>89</v>
      </c>
      <c r="G32" s="75">
        <v>16700</v>
      </c>
    </row>
    <row r="33" spans="3:7" s="10" customFormat="1" x14ac:dyDescent="0.25">
      <c r="C33" s="75"/>
      <c r="D33" s="75"/>
      <c r="F33" s="75" t="s">
        <v>90</v>
      </c>
      <c r="G33" s="75">
        <f>G32*G30</f>
        <v>9218400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2024-02-29T06:19:34Z</dcterms:modified>
</cp:coreProperties>
</file>