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JSB\Goregaon (East)\Sheshmani Shivkumar Tiwari\"/>
    </mc:Choice>
  </mc:AlternateContent>
  <xr:revisionPtr revIDLastSave="0" documentId="13_ncr:1_{820D98BB-02A1-483D-A7E0-9533ADBEA377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O2" i="4" l="1"/>
  <c r="P2" i="4" s="1"/>
  <c r="G31" i="4" l="1"/>
  <c r="Q3" i="4"/>
  <c r="Q4" i="4"/>
  <c r="P4" i="4" l="1"/>
  <c r="P3" i="4"/>
  <c r="C5" i="25" l="1"/>
  <c r="C4" i="25"/>
  <c r="C3" i="25"/>
  <c r="B2" i="4"/>
  <c r="C2" i="4" s="1"/>
  <c r="B3" i="4"/>
  <c r="C3" i="4" s="1"/>
  <c r="D3" i="4" s="1"/>
  <c r="P5" i="4"/>
  <c r="P6" i="4"/>
  <c r="B6" i="4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<sst xmlns="http://schemas.openxmlformats.org/spreadsheetml/2006/main" count="132" uniqueCount="91">
  <si>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</si>
  <si>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</si>
  <si>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</si>
  <si>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</si>
  <si>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</si>
  <si>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</si>
  <si>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</si>
  <si>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</si>
  <si>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</si>
  <si>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</si>
  <si>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</si>
  <si>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</si>
  <si>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</si>
  <si>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</si>
  <si>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</si>
  <si>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</si>
  <si>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</si>
  <si>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</si>
  <si>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</si>
  <si>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</si>
  <si>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</si>
  <si>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</si>
  <si>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</si>
  <si>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</si>
  <si>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</si>
  <si>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</si>
  <si>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</si>
  <si>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</si>
  <si>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</si>
  <si>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</si>
  <si>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</si>
  <si>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</si>
  <si>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</si>
  <si>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</si>
  <si>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</si>
  <si>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</si>
  <si>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</si>
  <si>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</si>
  <si>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</si>
  <si>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</si>
  <si>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</si>
  <si>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</si>
  <si>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</si>
  <si>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</si>
  <si>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</si>
  <si>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</si>
  <si>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</si>
  <si>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</si>
  <si>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</si>
  <si>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</si>
  <si>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</si>
  <si>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</si>
  <si>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</si>
  <si>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</si>
  <si>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</si>
  <si>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</si>
  <si>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</si>
  <si>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</si>
  <si>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</si>
  <si>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</si>
  <si>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</si>
  <si>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</si>
  <si>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</si>
  <si>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</si>
  <si>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</si>
  <si>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</si>
  <si>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</si>
  <si>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</si>
  <si>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</si>
  <si>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</si>
  <si>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</si>
  <si>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</si>
  <si>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</si>
  <si>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</si>
  <si>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</si>
  <si>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</si>
  <si>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</si>
  <si>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</si>
  <si>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</si>
  <si>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</si>
  <si>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</si>
  <si>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</si>
  <si>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</si>
  <si>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RERA CA</t>
  </si>
  <si>
    <t>09.02.2024</t>
  </si>
  <si>
    <t>IGR-13.02.24</t>
  </si>
  <si>
    <t>IGR-19.01.24</t>
  </si>
  <si>
    <t>IGR-02.01.24</t>
  </si>
  <si>
    <t>MCA</t>
  </si>
  <si>
    <t>36 TO 38 LAKH</t>
  </si>
  <si>
    <t>ACA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</si>
</sst>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3D787E8-5CCA-43A4-8471-F767FC21CF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FE63E36-AAB2-4AF3-8786-95FE1D9061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6652810-5571-4EA1-A953-3FE19491DC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20</xdr:col>
      <xdr:colOff>154123</xdr:colOff>
      <xdr:row>48</xdr:row>
      <xdr:rowOff>1203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F06FCC1-8541-4F0C-902C-8BFC7C35BE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2346123" cy="862132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544958</xdr:colOff>
      <xdr:row>46</xdr:row>
      <xdr:rowOff>134592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3A53906-4A6F-4B47-8E2A-C8AC8ED051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565758" cy="88975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11" sqref="E11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76</v>
      </c>
      <c r="C3" s="57">
        <f>374860*0.85</f>
        <v>318631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82</v>
      </c>
      <c r="C4" s="57">
        <f>C3*10%</f>
        <v>31863.100000000002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77</v>
      </c>
      <c r="C5" s="62">
        <f>C3+C4</f>
        <v>350494.1</v>
      </c>
      <c r="D5" s="63" t="s">
        <v>62</v>
      </c>
      <c r="E5" s="64">
        <f>C5/10.764</f>
        <v>32561.696395392046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78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79</v>
      </c>
      <c r="C7" s="57">
        <f>C5-C6</f>
        <v>321094.09999999998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80</v>
      </c>
      <c r="C8" s="57">
        <f>C7*D13%</f>
        <v>321094.09999999998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81</v>
      </c>
      <c r="C9" s="62">
        <f>C6+C8</f>
        <v>350494.1</v>
      </c>
      <c r="D9" s="63" t="s">
        <v>62</v>
      </c>
      <c r="E9" s="64">
        <f>C9/10.764</f>
        <v>32561.696395392046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2024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2024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0</v>
      </c>
      <c r="D13" s="70">
        <f>D12-C13</f>
        <v>100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7"/>
      <c r="L1" s="77"/>
      <c r="M1" s="77"/>
      <c r="N1" s="77"/>
      <c r="O1" s="77"/>
      <c r="P1" s="77"/>
      <c r="Q1" s="77"/>
      <c r="R1" s="77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K26" sqref="K26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8800</v>
      </c>
      <c r="D3" s="24" t="s">
        <v>75</v>
      </c>
      <c r="E3" s="6" t="s">
        <v>90</v>
      </c>
      <c r="F3" s="19"/>
    </row>
    <row r="4" spans="1:6" ht="30" x14ac:dyDescent="0.25">
      <c r="A4" s="23" t="s">
        <v>14</v>
      </c>
      <c r="B4" s="20"/>
      <c r="C4" s="21">
        <v>2500</v>
      </c>
      <c r="D4" s="24"/>
      <c r="F4" s="19"/>
    </row>
    <row r="5" spans="1:6" x14ac:dyDescent="0.25">
      <c r="A5" s="16" t="s">
        <v>15</v>
      </c>
      <c r="B5" s="20"/>
      <c r="C5" s="21">
        <f>C3-C4</f>
        <v>6300</v>
      </c>
      <c r="D5" s="24"/>
      <c r="F5" s="19"/>
    </row>
    <row r="6" spans="1:6" x14ac:dyDescent="0.25">
      <c r="A6" s="16" t="s">
        <v>16</v>
      </c>
      <c r="B6" s="20"/>
      <c r="C6" s="21">
        <f>C4</f>
        <v>2500</v>
      </c>
      <c r="D6" s="24"/>
      <c r="F6" s="19"/>
    </row>
    <row r="7" spans="1:6" x14ac:dyDescent="0.25">
      <c r="A7" s="16" t="s">
        <v>17</v>
      </c>
      <c r="B7" s="25"/>
      <c r="C7" s="26">
        <f>D7-D8</f>
        <v>0</v>
      </c>
      <c r="D7" s="26">
        <v>2024</v>
      </c>
      <c r="F7" s="19"/>
    </row>
    <row r="8" spans="1:6" x14ac:dyDescent="0.25">
      <c r="A8" s="16" t="s">
        <v>18</v>
      </c>
      <c r="B8" s="25"/>
      <c r="C8" s="26">
        <f>C9-C7</f>
        <v>60</v>
      </c>
      <c r="D8" s="26">
        <v>2024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0</v>
      </c>
      <c r="D10" s="26"/>
      <c r="F10" s="19"/>
    </row>
    <row r="11" spans="1:6" x14ac:dyDescent="0.25">
      <c r="A11" s="16"/>
      <c r="B11" s="27"/>
      <c r="C11" s="28">
        <f>C10%</f>
        <v>0</v>
      </c>
      <c r="D11" s="28"/>
      <c r="F11" s="19"/>
    </row>
    <row r="12" spans="1:6" x14ac:dyDescent="0.25">
      <c r="A12" s="16" t="s">
        <v>21</v>
      </c>
      <c r="B12" s="20"/>
      <c r="C12" s="21">
        <f>C6*C11</f>
        <v>0</v>
      </c>
      <c r="D12" s="24"/>
      <c r="F12" s="19"/>
    </row>
    <row r="13" spans="1:6" x14ac:dyDescent="0.25">
      <c r="A13" s="16" t="s">
        <v>22</v>
      </c>
      <c r="B13" s="20"/>
      <c r="C13" s="21">
        <f>C6-C12</f>
        <v>2500</v>
      </c>
      <c r="D13" s="24"/>
      <c r="F13" s="19"/>
    </row>
    <row r="14" spans="1:6" x14ac:dyDescent="0.25">
      <c r="A14" s="16" t="s">
        <v>15</v>
      </c>
      <c r="B14" s="20"/>
      <c r="C14" s="21">
        <f>C5</f>
        <v>6300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8800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6" t="str">
        <f>E3</f>
        <v>ACA</v>
      </c>
      <c r="B18" s="7"/>
      <c r="C18" s="31">
        <v>404</v>
      </c>
      <c r="D18" s="26"/>
      <c r="F18" s="19"/>
    </row>
    <row r="19" spans="1:6" x14ac:dyDescent="0.25">
      <c r="A19" s="16" t="s">
        <v>73</v>
      </c>
      <c r="B19" s="6"/>
      <c r="C19" s="32">
        <f>C18*C16</f>
        <v>3555200</v>
      </c>
      <c r="D19" s="33"/>
      <c r="E19" s="70"/>
      <c r="F19" s="34"/>
    </row>
    <row r="20" spans="1:6" x14ac:dyDescent="0.25">
      <c r="A20" s="16" t="s">
        <v>24</v>
      </c>
      <c r="C20" s="35">
        <f>C19*90%</f>
        <v>3199680</v>
      </c>
      <c r="D20" s="32"/>
      <c r="F20" s="19"/>
    </row>
    <row r="21" spans="1:6" x14ac:dyDescent="0.25">
      <c r="A21" s="16" t="s">
        <v>25</v>
      </c>
      <c r="C21" s="35">
        <f>C19*80%</f>
        <v>2844160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1010000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7406.666666666667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T10" sqref="T10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565</v>
      </c>
      <c r="C2" s="4">
        <f t="shared" ref="C2:C16" si="1">B2*1.2</f>
        <v>678</v>
      </c>
      <c r="D2" s="4">
        <f t="shared" ref="D2:D16" si="2">C2*1.2</f>
        <v>813.6</v>
      </c>
      <c r="E2" s="5">
        <f t="shared" ref="E2:E16" si="3">R2</f>
        <v>4900000</v>
      </c>
      <c r="F2" s="78">
        <f t="shared" ref="F2:F15" si="4">ROUND((E2/B2),0)</f>
        <v>8673</v>
      </c>
      <c r="G2" s="78">
        <f t="shared" ref="G2:G15" si="5">ROUND((E2/C2),0)</f>
        <v>7227</v>
      </c>
      <c r="H2" s="78">
        <f t="shared" ref="H2:H15" si="6">ROUND((E2/D2),0)</f>
        <v>6023</v>
      </c>
      <c r="I2" s="78">
        <f t="shared" ref="I2:I15" si="7">T2</f>
        <v>0</v>
      </c>
      <c r="J2" s="78">
        <f t="shared" ref="J2:J15" si="8">U2</f>
        <v>0</v>
      </c>
      <c r="K2" s="7"/>
      <c r="L2" s="7"/>
      <c r="M2" s="7"/>
      <c r="N2" s="7"/>
      <c r="O2" s="7">
        <f t="shared" ref="O2" si="9">N2/1.2</f>
        <v>0</v>
      </c>
      <c r="P2" s="7">
        <f t="shared" ref="P2" si="10">O2/1.2</f>
        <v>0</v>
      </c>
      <c r="Q2" s="7">
        <v>565</v>
      </c>
      <c r="R2" s="79">
        <v>4900000</v>
      </c>
      <c r="S2" s="79" t="s">
        <v>85</v>
      </c>
    </row>
    <row r="3" spans="1:19" x14ac:dyDescent="0.25">
      <c r="A3" s="4">
        <v>2</v>
      </c>
      <c r="B3" s="4">
        <f t="shared" si="0"/>
        <v>513.54065454545446</v>
      </c>
      <c r="C3" s="4">
        <f t="shared" si="1"/>
        <v>616.24878545454533</v>
      </c>
      <c r="D3" s="4">
        <f t="shared" si="2"/>
        <v>739.49854254545437</v>
      </c>
      <c r="E3" s="5">
        <f t="shared" si="3"/>
        <v>4700000</v>
      </c>
      <c r="F3" s="4">
        <f t="shared" si="4"/>
        <v>9152</v>
      </c>
      <c r="G3" s="4">
        <f t="shared" si="5"/>
        <v>7627</v>
      </c>
      <c r="H3" s="4">
        <f t="shared" si="6"/>
        <v>6356</v>
      </c>
      <c r="I3" s="4">
        <f t="shared" si="7"/>
        <v>0</v>
      </c>
      <c r="J3" s="4">
        <f t="shared" si="8"/>
        <v>0</v>
      </c>
      <c r="O3">
        <v>0</v>
      </c>
      <c r="P3">
        <f>52.48*10.764</f>
        <v>564.89471999999989</v>
      </c>
      <c r="Q3">
        <f>P3/1.1</f>
        <v>513.54065454545446</v>
      </c>
      <c r="R3" s="2">
        <v>4700000</v>
      </c>
      <c r="S3" s="2" t="s">
        <v>86</v>
      </c>
    </row>
    <row r="4" spans="1:19" x14ac:dyDescent="0.25">
      <c r="A4" s="4">
        <v>3</v>
      </c>
      <c r="B4" s="4">
        <f t="shared" si="0"/>
        <v>404.53069090909088</v>
      </c>
      <c r="C4" s="4">
        <f t="shared" si="1"/>
        <v>485.43682909090904</v>
      </c>
      <c r="D4" s="4">
        <f t="shared" si="2"/>
        <v>582.52419490909085</v>
      </c>
      <c r="E4" s="5">
        <f t="shared" si="3"/>
        <v>3100000</v>
      </c>
      <c r="F4" s="4">
        <f t="shared" si="4"/>
        <v>7663</v>
      </c>
      <c r="G4" s="4">
        <f t="shared" si="5"/>
        <v>6386</v>
      </c>
      <c r="H4" s="4">
        <f t="shared" si="6"/>
        <v>5322</v>
      </c>
      <c r="I4" s="4">
        <f t="shared" si="7"/>
        <v>0</v>
      </c>
      <c r="J4" s="4">
        <f t="shared" si="8"/>
        <v>0</v>
      </c>
      <c r="O4">
        <v>0</v>
      </c>
      <c r="P4">
        <f>41.34*10.764</f>
        <v>444.98376000000002</v>
      </c>
      <c r="Q4">
        <f>P4/1.1</f>
        <v>404.53069090909088</v>
      </c>
      <c r="R4" s="2">
        <v>3100000</v>
      </c>
      <c r="S4" s="2" t="s">
        <v>87</v>
      </c>
    </row>
    <row r="5" spans="1:19" x14ac:dyDescent="0.25">
      <c r="A5" s="4">
        <v>4</v>
      </c>
      <c r="B5" s="4">
        <f t="shared" si="0"/>
        <v>400</v>
      </c>
      <c r="C5" s="4">
        <f t="shared" si="1"/>
        <v>480</v>
      </c>
      <c r="D5" s="4">
        <f t="shared" si="2"/>
        <v>576</v>
      </c>
      <c r="E5" s="5">
        <f t="shared" si="3"/>
        <v>3600000</v>
      </c>
      <c r="F5" s="78">
        <f t="shared" si="4"/>
        <v>9000</v>
      </c>
      <c r="G5" s="78">
        <f t="shared" si="5"/>
        <v>7500</v>
      </c>
      <c r="H5" s="78">
        <f t="shared" si="6"/>
        <v>6250</v>
      </c>
      <c r="I5" s="78">
        <f t="shared" si="7"/>
        <v>0</v>
      </c>
      <c r="J5" s="78">
        <f t="shared" si="8"/>
        <v>0</v>
      </c>
      <c r="K5" s="7"/>
      <c r="L5" s="7"/>
      <c r="M5" s="7"/>
      <c r="N5" s="7"/>
      <c r="O5" s="7">
        <v>0</v>
      </c>
      <c r="P5" s="7">
        <f t="shared" ref="P5:P10" si="11">O5/1.2</f>
        <v>0</v>
      </c>
      <c r="Q5" s="7">
        <v>400</v>
      </c>
      <c r="R5" s="79">
        <v>3600000</v>
      </c>
      <c r="S5" s="2"/>
    </row>
    <row r="6" spans="1:19" x14ac:dyDescent="0.25">
      <c r="A6" s="4">
        <v>5</v>
      </c>
      <c r="B6" s="4">
        <f t="shared" si="0"/>
        <v>400</v>
      </c>
      <c r="C6" s="4">
        <f t="shared" si="1"/>
        <v>480</v>
      </c>
      <c r="D6" s="4">
        <f t="shared" si="2"/>
        <v>576</v>
      </c>
      <c r="E6" s="5">
        <f t="shared" si="3"/>
        <v>3600000</v>
      </c>
      <c r="F6" s="78">
        <f t="shared" si="4"/>
        <v>9000</v>
      </c>
      <c r="G6" s="78">
        <f t="shared" si="5"/>
        <v>7500</v>
      </c>
      <c r="H6" s="78">
        <f t="shared" si="6"/>
        <v>6250</v>
      </c>
      <c r="I6" s="78">
        <f t="shared" si="7"/>
        <v>0</v>
      </c>
      <c r="J6" s="78">
        <f t="shared" si="8"/>
        <v>0</v>
      </c>
      <c r="K6" s="7"/>
      <c r="L6" s="7"/>
      <c r="M6" s="7"/>
      <c r="N6" s="7"/>
      <c r="O6" s="7">
        <v>0</v>
      </c>
      <c r="P6" s="7">
        <f t="shared" si="11"/>
        <v>0</v>
      </c>
      <c r="Q6" s="7">
        <v>400</v>
      </c>
      <c r="R6" s="79">
        <v>3600000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11"/>
        <v>0</v>
      </c>
      <c r="Q7">
        <f t="shared" ref="Q5:Q10" si="12">P7/1.2</f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11"/>
        <v>0</v>
      </c>
      <c r="Q8">
        <f t="shared" si="12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11"/>
        <v>0</v>
      </c>
      <c r="Q9">
        <f t="shared" si="12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11"/>
        <v>0</v>
      </c>
      <c r="Q10">
        <f t="shared" si="12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3">O11/1.2</f>
        <v>0</v>
      </c>
      <c r="Q11">
        <f t="shared" ref="Q11:Q15" si="14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3"/>
        <v>0</v>
      </c>
      <c r="Q12">
        <f t="shared" si="14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3"/>
        <v>0</v>
      </c>
      <c r="Q13">
        <f t="shared" si="14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3"/>
        <v>0</v>
      </c>
      <c r="Q14">
        <f t="shared" si="14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3"/>
        <v>0</v>
      </c>
      <c r="Q15">
        <f t="shared" si="14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5">ROUND((E16/B16),0)</f>
        <v>#DIV/0!</v>
      </c>
      <c r="G16" s="4" t="e">
        <f t="shared" ref="G16" si="16">ROUND((E16/C16),0)</f>
        <v>#DIV/0!</v>
      </c>
      <c r="H16" s="4" t="e">
        <f t="shared" ref="H16" si="17">ROUND((E16/D16),0)</f>
        <v>#DIV/0!</v>
      </c>
      <c r="I16" s="4">
        <f t="shared" ref="I16" si="18">T16</f>
        <v>0</v>
      </c>
      <c r="J16" s="4">
        <f t="shared" ref="J16" si="19">U16</f>
        <v>0</v>
      </c>
      <c r="O16">
        <v>0</v>
      </c>
      <c r="P16">
        <f t="shared" ref="P16" si="20">O16/1.2</f>
        <v>0</v>
      </c>
      <c r="Q16">
        <f t="shared" ref="Q16" si="21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2">Q17</f>
        <v>0</v>
      </c>
      <c r="C17" s="4">
        <f t="shared" ref="C17:C21" si="23">B17*1.2</f>
        <v>0</v>
      </c>
      <c r="D17" s="4">
        <f t="shared" ref="D17:D21" si="24">C17*1.2</f>
        <v>0</v>
      </c>
      <c r="E17" s="5">
        <f t="shared" ref="E17:E21" si="25">R17</f>
        <v>0</v>
      </c>
      <c r="F17" s="4" t="e">
        <f t="shared" ref="F17" si="26">ROUND((E17/B17),0)</f>
        <v>#DIV/0!</v>
      </c>
      <c r="G17" s="4" t="e">
        <f t="shared" ref="G17" si="27">ROUND((E17/C17),0)</f>
        <v>#DIV/0!</v>
      </c>
      <c r="H17" s="4" t="e">
        <f t="shared" ref="H17" si="28">ROUND((E17/D17),0)</f>
        <v>#DIV/0!</v>
      </c>
      <c r="I17" s="4">
        <f t="shared" ref="I17" si="29">T17</f>
        <v>0</v>
      </c>
      <c r="J17" s="4">
        <f t="shared" ref="J17" si="30">U17</f>
        <v>0</v>
      </c>
      <c r="O17">
        <v>0</v>
      </c>
      <c r="P17">
        <f t="shared" ref="P17" si="31">O17/1.2</f>
        <v>0</v>
      </c>
      <c r="Q17">
        <f t="shared" ref="Q17" si="32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2"/>
        <v>0</v>
      </c>
      <c r="C18" s="4">
        <f t="shared" si="23"/>
        <v>0</v>
      </c>
      <c r="D18" s="4">
        <f t="shared" si="24"/>
        <v>0</v>
      </c>
      <c r="E18" s="5">
        <f t="shared" si="25"/>
        <v>0</v>
      </c>
      <c r="F18" s="4" t="e">
        <f t="shared" ref="F18:F21" si="33">ROUND((E18/B18),0)</f>
        <v>#DIV/0!</v>
      </c>
      <c r="G18" s="4" t="e">
        <f t="shared" ref="G18:G21" si="34">ROUND((E18/C18),0)</f>
        <v>#DIV/0!</v>
      </c>
      <c r="H18" s="4" t="e">
        <f t="shared" ref="H18:H21" si="35">ROUND((E18/D18),0)</f>
        <v>#DIV/0!</v>
      </c>
      <c r="I18" s="4">
        <f t="shared" ref="I18:J21" si="36">T18</f>
        <v>0</v>
      </c>
      <c r="J18" s="4">
        <f t="shared" si="36"/>
        <v>0</v>
      </c>
      <c r="O18">
        <v>0</v>
      </c>
      <c r="P18">
        <f t="shared" ref="P18" si="37">O18/1.2</f>
        <v>0</v>
      </c>
      <c r="Q18">
        <f t="shared" ref="Q18:Q21" si="38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2"/>
        <v>0</v>
      </c>
      <c r="C19" s="4">
        <f t="shared" si="23"/>
        <v>0</v>
      </c>
      <c r="D19" s="4">
        <f t="shared" si="24"/>
        <v>0</v>
      </c>
      <c r="E19" s="5">
        <f t="shared" si="25"/>
        <v>0</v>
      </c>
      <c r="F19" s="4" t="e">
        <f t="shared" si="33"/>
        <v>#DIV/0!</v>
      </c>
      <c r="G19" s="4" t="e">
        <f t="shared" si="34"/>
        <v>#DIV/0!</v>
      </c>
      <c r="H19" s="4" t="e">
        <f t="shared" si="35"/>
        <v>#DIV/0!</v>
      </c>
      <c r="I19" s="4">
        <f t="shared" si="36"/>
        <v>0</v>
      </c>
      <c r="J19" s="4">
        <f t="shared" si="36"/>
        <v>0</v>
      </c>
      <c r="O19">
        <v>0</v>
      </c>
      <c r="P19">
        <f>O19/1.2</f>
        <v>0</v>
      </c>
      <c r="Q19">
        <f t="shared" si="38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9">Q20</f>
        <v>0</v>
      </c>
      <c r="C20" s="4">
        <f t="shared" ref="C20" si="40">B20*1.2</f>
        <v>0</v>
      </c>
      <c r="D20" s="4">
        <f t="shared" ref="D20" si="41">C20*1.2</f>
        <v>0</v>
      </c>
      <c r="E20" s="5">
        <f t="shared" ref="E20" si="42">R20</f>
        <v>0</v>
      </c>
      <c r="F20" s="4" t="e">
        <f t="shared" ref="F20" si="43">ROUND((E20/B20),0)</f>
        <v>#DIV/0!</v>
      </c>
      <c r="G20" s="4" t="e">
        <f t="shared" ref="G20" si="44">ROUND((E20/C20),0)</f>
        <v>#DIV/0!</v>
      </c>
      <c r="H20" s="4" t="e">
        <f t="shared" ref="H20" si="45">ROUND((E20/D20),0)</f>
        <v>#DIV/0!</v>
      </c>
      <c r="I20" s="4">
        <f t="shared" ref="I20" si="46">T20</f>
        <v>0</v>
      </c>
      <c r="J20" s="4">
        <f t="shared" ref="J20" si="47">U20</f>
        <v>0</v>
      </c>
      <c r="O20">
        <v>0</v>
      </c>
      <c r="P20">
        <f t="shared" ref="P20" si="48">O20/1.2</f>
        <v>0</v>
      </c>
      <c r="Q20">
        <f t="shared" ref="Q20" si="49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2"/>
        <v>0</v>
      </c>
      <c r="C21" s="4">
        <f t="shared" si="23"/>
        <v>0</v>
      </c>
      <c r="D21" s="4">
        <f t="shared" si="24"/>
        <v>0</v>
      </c>
      <c r="E21" s="5">
        <f t="shared" si="25"/>
        <v>0</v>
      </c>
      <c r="F21" s="4" t="e">
        <f t="shared" si="33"/>
        <v>#DIV/0!</v>
      </c>
      <c r="G21" s="4" t="e">
        <f t="shared" si="34"/>
        <v>#DIV/0!</v>
      </c>
      <c r="H21" s="4" t="e">
        <f t="shared" si="35"/>
        <v>#DIV/0!</v>
      </c>
      <c r="I21" s="4">
        <f t="shared" si="36"/>
        <v>0</v>
      </c>
      <c r="J21" s="4">
        <f t="shared" si="36"/>
        <v>0</v>
      </c>
      <c r="O21">
        <v>0</v>
      </c>
      <c r="P21">
        <f>O21/1.2</f>
        <v>0</v>
      </c>
      <c r="Q21">
        <f t="shared" si="38"/>
        <v>0</v>
      </c>
      <c r="R21" s="2">
        <v>0</v>
      </c>
      <c r="S21" s="2"/>
    </row>
    <row r="22" spans="1:19" s="10" customFormat="1" x14ac:dyDescent="0.25"/>
    <row r="23" spans="1:19" s="10" customFormat="1" x14ac:dyDescent="0.25">
      <c r="F23" s="10" t="s">
        <v>89</v>
      </c>
    </row>
    <row r="24" spans="1:19" s="10" customFormat="1" x14ac:dyDescent="0.25">
      <c r="F24" s="73"/>
    </row>
    <row r="25" spans="1:19" s="10" customFormat="1" x14ac:dyDescent="0.25">
      <c r="F25" s="74"/>
    </row>
    <row r="26" spans="1:19" s="10" customFormat="1" x14ac:dyDescent="0.25">
      <c r="F26" s="74"/>
    </row>
    <row r="27" spans="1:19" s="10" customFormat="1" x14ac:dyDescent="0.25">
      <c r="F27" s="57" t="s">
        <v>88</v>
      </c>
      <c r="G27" s="57">
        <v>374</v>
      </c>
    </row>
    <row r="28" spans="1:19" s="10" customFormat="1" x14ac:dyDescent="0.25">
      <c r="C28" s="72" t="s">
        <v>74</v>
      </c>
      <c r="D28" s="72" t="s">
        <v>84</v>
      </c>
      <c r="F28" s="57" t="s">
        <v>83</v>
      </c>
      <c r="G28" s="57">
        <v>404</v>
      </c>
    </row>
    <row r="29" spans="1:19" s="10" customFormat="1" x14ac:dyDescent="0.25">
      <c r="C29" s="72" t="s">
        <v>1</v>
      </c>
      <c r="D29" s="72">
        <v>3220000</v>
      </c>
      <c r="F29" s="57" t="s">
        <v>71</v>
      </c>
      <c r="G29" s="57">
        <v>444</v>
      </c>
      <c r="H29" s="10">
        <f>G29/G28</f>
        <v>1.0990099009900991</v>
      </c>
    </row>
    <row r="30" spans="1:19" s="10" customFormat="1" x14ac:dyDescent="0.25">
      <c r="F30" s="57" t="s">
        <v>72</v>
      </c>
      <c r="G30" s="57">
        <v>9000</v>
      </c>
    </row>
    <row r="31" spans="1:19" s="10" customFormat="1" x14ac:dyDescent="0.25">
      <c r="C31" s="75"/>
      <c r="D31" s="75"/>
      <c r="F31" s="75" t="s">
        <v>73</v>
      </c>
      <c r="G31" s="75">
        <f>G28*G30</f>
        <v>3636000</v>
      </c>
      <c r="H31" s="10">
        <f>G31/D29</f>
        <v>1.129192546583851</v>
      </c>
    </row>
    <row r="32" spans="1:19" s="10" customFormat="1" x14ac:dyDescent="0.25">
      <c r="C32" s="75"/>
      <c r="D32" s="75"/>
      <c r="F32" s="75" t="s">
        <v>24</v>
      </c>
      <c r="G32" s="75">
        <f>G31*90%</f>
        <v>3272400</v>
      </c>
    </row>
    <row r="33" spans="3:7" s="10" customFormat="1" x14ac:dyDescent="0.25">
      <c r="C33" s="75"/>
      <c r="D33" s="75"/>
      <c r="F33" s="75" t="s">
        <v>25</v>
      </c>
      <c r="G33" s="75">
        <f>G31*80%</f>
        <v>2908800</v>
      </c>
    </row>
    <row r="34" spans="3:7" s="10" customFormat="1" x14ac:dyDescent="0.25">
      <c r="C34" s="75"/>
      <c r="D34" s="75"/>
    </row>
    <row r="35" spans="3:7" s="10" customFormat="1" x14ac:dyDescent="0.25">
      <c r="C35" s="75"/>
      <c r="D35" s="75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2024-02-29T06:12:15Z</dcterms:modified>
</cp:coreProperties>
</file>