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activeTab="1"/>
  </bookViews>
  <sheets>
    <sheet name="Raheja" sheetId="1" r:id="rId1"/>
    <sheet name="Khar West" sheetId="5" r:id="rId2"/>
  </sheets>
  <calcPr calcId="162913"/>
</workbook>
</file>

<file path=xl/calcChain.xml><?xml version="1.0" encoding="utf-8"?>
<calcChain xmlns="http://schemas.openxmlformats.org/spreadsheetml/2006/main">
  <c r="C23" i="5" l="1"/>
  <c r="C7" i="5" l="1"/>
  <c r="S6" i="5"/>
  <c r="H10" i="5"/>
  <c r="F11" i="5"/>
  <c r="C8" i="5" l="1"/>
  <c r="G24" i="5"/>
  <c r="C18" i="5"/>
  <c r="O5" i="5"/>
  <c r="H21" i="5"/>
  <c r="O19" i="5" l="1"/>
  <c r="M17" i="5"/>
  <c r="L23" i="5"/>
  <c r="M23" i="5" s="1"/>
  <c r="L20" i="5"/>
  <c r="L21" i="5" s="1"/>
  <c r="C11" i="5"/>
  <c r="C6" i="5"/>
  <c r="B8" i="5"/>
  <c r="C12" i="5" l="1"/>
  <c r="C13" i="5"/>
  <c r="C15" i="5" s="1"/>
  <c r="C20" i="5" s="1"/>
  <c r="D6" i="5"/>
  <c r="N12" i="5"/>
  <c r="N11" i="5"/>
  <c r="N10" i="5"/>
  <c r="K5" i="5"/>
  <c r="B18" i="5"/>
  <c r="B11" i="5"/>
  <c r="B12" i="5" s="1"/>
  <c r="B13" i="5" s="1"/>
  <c r="B6" i="5"/>
  <c r="B7" i="5" s="1"/>
  <c r="E13" i="1"/>
  <c r="E40" i="1"/>
  <c r="D40" i="1" s="1"/>
  <c r="M40" i="1" s="1"/>
  <c r="E39" i="1"/>
  <c r="D39" i="1" s="1"/>
  <c r="M39" i="1" s="1"/>
  <c r="E38" i="1"/>
  <c r="C7" i="1"/>
  <c r="F6" i="1"/>
  <c r="F8" i="1" s="1"/>
  <c r="F9" i="1" s="1"/>
  <c r="E6" i="1"/>
  <c r="L5" i="5" l="1"/>
  <c r="K6" i="5"/>
  <c r="D20" i="5"/>
  <c r="C21" i="5"/>
  <c r="C22" i="5"/>
  <c r="B15" i="5"/>
  <c r="B20" i="5" s="1"/>
  <c r="B23" i="5" s="1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<sst xmlns="http://schemas.openxmlformats.org/spreadsheetml/2006/main" count="70" uniqueCount="48">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</sst>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43" fontId="0" fillId="0" borderId="1" xfId="1" applyFont="1" applyBorder="1"/>
    <xf numFmtId="166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3"/>
  <sheetViews>
    <sheetView tabSelected="1" workbookViewId="0">
      <selection activeCell="I29" sqref="I29"/>
    </sheetView>
  </sheetViews>
  <sheetFormatPr defaultRowHeight="15" x14ac:dyDescent="0.25"/>
  <cols>
    <col min="1" max="1" width="28.42578125" bestFit="1" customWidth="1"/>
    <col min="2" max="2" width="14.28515625" hidden="1" customWidth="1"/>
    <col min="3" max="3" width="12.5703125" bestFit="1" customWidth="1"/>
    <col min="4" max="4" width="10" bestFit="1" customWidth="1"/>
    <col min="7" max="7" width="10" bestFit="1" customWidth="1"/>
    <col min="12" max="12" width="11.5703125" bestFit="1" customWidth="1"/>
    <col min="13" max="13" width="10" bestFit="1" customWidth="1"/>
    <col min="15" max="15" width="12.5703125" bestFit="1" customWidth="1"/>
  </cols>
  <sheetData>
    <row r="2" spans="1:19" x14ac:dyDescent="0.25">
      <c r="A2" s="17"/>
      <c r="B2" s="17"/>
    </row>
    <row r="3" spans="1:19" x14ac:dyDescent="0.25">
      <c r="A3" s="17" t="s">
        <v>34</v>
      </c>
      <c r="B3" s="17"/>
    </row>
    <row r="4" spans="1:19" x14ac:dyDescent="0.25">
      <c r="A4" s="17" t="s">
        <v>20</v>
      </c>
      <c r="B4" s="17">
        <v>2023</v>
      </c>
      <c r="C4" s="17">
        <v>2024</v>
      </c>
      <c r="I4" t="s">
        <v>14</v>
      </c>
      <c r="O4">
        <v>30250</v>
      </c>
      <c r="S4">
        <v>2024</v>
      </c>
    </row>
    <row r="5" spans="1:19" x14ac:dyDescent="0.25">
      <c r="A5" s="17" t="s">
        <v>21</v>
      </c>
      <c r="B5" s="17">
        <v>2007</v>
      </c>
      <c r="C5" s="17">
        <v>2008</v>
      </c>
      <c r="I5">
        <v>2008</v>
      </c>
      <c r="J5">
        <v>2024</v>
      </c>
      <c r="K5">
        <f>J5-I5</f>
        <v>16</v>
      </c>
      <c r="L5">
        <f>60-K5</f>
        <v>44</v>
      </c>
      <c r="O5">
        <f>O4/10.764</f>
        <v>2810.2935711631367</v>
      </c>
      <c r="S5">
        <v>16</v>
      </c>
    </row>
    <row r="6" spans="1:19" x14ac:dyDescent="0.25">
      <c r="A6" s="17" t="s">
        <v>22</v>
      </c>
      <c r="B6" s="17">
        <f>B4-B5</f>
        <v>16</v>
      </c>
      <c r="C6" s="17">
        <f>C4-C5</f>
        <v>16</v>
      </c>
      <c r="D6">
        <f>100-C6</f>
        <v>84</v>
      </c>
      <c r="K6">
        <f>100-K5</f>
        <v>84</v>
      </c>
      <c r="S6">
        <f>S4-S5</f>
        <v>2008</v>
      </c>
    </row>
    <row r="7" spans="1:19" x14ac:dyDescent="0.25">
      <c r="A7" s="17"/>
      <c r="B7" s="17">
        <f>60-B6</f>
        <v>44</v>
      </c>
      <c r="C7" s="17">
        <f>60-C6</f>
        <v>44</v>
      </c>
    </row>
    <row r="8" spans="1:19" x14ac:dyDescent="0.25">
      <c r="A8" s="17" t="s">
        <v>23</v>
      </c>
      <c r="B8" s="46">
        <f>250*2700</f>
        <v>675000</v>
      </c>
      <c r="C8" s="46">
        <f>270*2800</f>
        <v>756000</v>
      </c>
    </row>
    <row r="9" spans="1:19" x14ac:dyDescent="0.25">
      <c r="A9" s="17" t="s">
        <v>24</v>
      </c>
      <c r="B9" s="17"/>
      <c r="C9" s="17"/>
      <c r="H9">
        <v>25.09</v>
      </c>
    </row>
    <row r="10" spans="1:19" x14ac:dyDescent="0.25">
      <c r="A10" s="17"/>
      <c r="B10" s="17"/>
      <c r="C10" s="17"/>
      <c r="E10" t="s">
        <v>35</v>
      </c>
      <c r="F10">
        <v>225</v>
      </c>
      <c r="H10">
        <f>H9*10.764</f>
        <v>270.06876</v>
      </c>
      <c r="L10">
        <v>8.8699999999999992</v>
      </c>
      <c r="M10">
        <v>14.04</v>
      </c>
      <c r="N10">
        <f>M10*L10</f>
        <v>124.53479999999998</v>
      </c>
    </row>
    <row r="11" spans="1:19" x14ac:dyDescent="0.25">
      <c r="A11" s="17" t="s">
        <v>25</v>
      </c>
      <c r="B11" s="17">
        <f>100-10</f>
        <v>90</v>
      </c>
      <c r="C11" s="17">
        <f>100-10</f>
        <v>90</v>
      </c>
      <c r="E11" t="s">
        <v>47</v>
      </c>
      <c r="F11">
        <f>F10*1.2</f>
        <v>270</v>
      </c>
      <c r="L11">
        <v>14.04</v>
      </c>
      <c r="M11">
        <v>8.9600000000000009</v>
      </c>
      <c r="N11">
        <f>L11*M11</f>
        <v>125.7984</v>
      </c>
    </row>
    <row r="12" spans="1:19" x14ac:dyDescent="0.25">
      <c r="A12" s="17" t="s">
        <v>26</v>
      </c>
      <c r="B12" s="17">
        <f>B11*B6/60</f>
        <v>24</v>
      </c>
      <c r="C12" s="17">
        <f>C11*C6/60</f>
        <v>24</v>
      </c>
      <c r="G12" s="5"/>
      <c r="N12">
        <f>SUM(N10:N11)</f>
        <v>250.33319999999998</v>
      </c>
    </row>
    <row r="13" spans="1:19" x14ac:dyDescent="0.25">
      <c r="A13" s="17"/>
      <c r="B13" s="47">
        <f>B12%</f>
        <v>0.24</v>
      </c>
      <c r="C13" s="47">
        <f>C12%</f>
        <v>0.24</v>
      </c>
    </row>
    <row r="14" spans="1:19" x14ac:dyDescent="0.25">
      <c r="A14" s="17"/>
      <c r="B14" s="17"/>
      <c r="C14" s="17"/>
    </row>
    <row r="15" spans="1:19" x14ac:dyDescent="0.25">
      <c r="A15" s="17" t="s">
        <v>27</v>
      </c>
      <c r="B15" s="46">
        <f>ROUND((B8*B13),0)</f>
        <v>162000</v>
      </c>
      <c r="C15" s="46">
        <f>ROUND((C8*C13),0)</f>
        <v>181440</v>
      </c>
    </row>
    <row r="16" spans="1:19" x14ac:dyDescent="0.25">
      <c r="A16" s="17" t="s">
        <v>15</v>
      </c>
      <c r="B16" s="46">
        <v>250</v>
      </c>
      <c r="C16" s="46">
        <v>225</v>
      </c>
    </row>
    <row r="17" spans="1:15" x14ac:dyDescent="0.25">
      <c r="A17" s="17" t="s">
        <v>42</v>
      </c>
      <c r="B17" s="49">
        <v>14000</v>
      </c>
      <c r="C17" s="49">
        <v>15000</v>
      </c>
      <c r="L17" s="1">
        <v>189920</v>
      </c>
      <c r="M17" s="1">
        <f>L17/10.764</f>
        <v>17643.998513563733</v>
      </c>
      <c r="O17" s="1">
        <v>300</v>
      </c>
    </row>
    <row r="18" spans="1:15" x14ac:dyDescent="0.25">
      <c r="A18" s="17" t="s">
        <v>28</v>
      </c>
      <c r="B18" s="46">
        <f>B17*B16</f>
        <v>3500000</v>
      </c>
      <c r="C18" s="46">
        <f>C17*C16</f>
        <v>3375000</v>
      </c>
      <c r="L18" s="1">
        <v>98610</v>
      </c>
      <c r="M18" s="1"/>
      <c r="O18" s="1">
        <v>16456</v>
      </c>
    </row>
    <row r="19" spans="1:15" x14ac:dyDescent="0.25">
      <c r="A19" s="17" t="s">
        <v>29</v>
      </c>
      <c r="B19" s="17"/>
      <c r="C19" s="17"/>
      <c r="L19" s="1"/>
      <c r="M19" s="1"/>
      <c r="O19" s="1">
        <f>O18*O17</f>
        <v>4936800</v>
      </c>
    </row>
    <row r="20" spans="1:15" x14ac:dyDescent="0.25">
      <c r="A20" s="43" t="s">
        <v>30</v>
      </c>
      <c r="B20" s="48">
        <f>B18-B15</f>
        <v>3338000</v>
      </c>
      <c r="C20" s="48">
        <f>C18-C15</f>
        <v>3193560</v>
      </c>
      <c r="D20" s="5">
        <f>C20/270</f>
        <v>11828</v>
      </c>
      <c r="H20">
        <v>25.09</v>
      </c>
      <c r="L20" s="1">
        <f>L17-L18</f>
        <v>91310</v>
      </c>
      <c r="M20" s="1"/>
      <c r="O20" s="1"/>
    </row>
    <row r="21" spans="1:15" x14ac:dyDescent="0.25">
      <c r="A21" s="43" t="s">
        <v>31</v>
      </c>
      <c r="B21" s="48">
        <f>ROUND((B20*90%),0)</f>
        <v>3004200</v>
      </c>
      <c r="C21" s="48">
        <f>ROUND((C20*90%),0)</f>
        <v>2874204</v>
      </c>
      <c r="H21">
        <f>H20*10.764</f>
        <v>270.06876</v>
      </c>
      <c r="L21" s="1">
        <f>L20*86%</f>
        <v>78526.600000000006</v>
      </c>
      <c r="M21" s="1"/>
    </row>
    <row r="22" spans="1:15" x14ac:dyDescent="0.25">
      <c r="A22" s="43" t="s">
        <v>32</v>
      </c>
      <c r="B22" s="48">
        <f>ROUND((B20*80%),0)</f>
        <v>2670400</v>
      </c>
      <c r="C22" s="48">
        <f>ROUND((C20*80%),0)</f>
        <v>2554848</v>
      </c>
      <c r="L22" s="1"/>
      <c r="M22" s="1"/>
    </row>
    <row r="23" spans="1:15" x14ac:dyDescent="0.25">
      <c r="A23" s="43" t="s">
        <v>33</v>
      </c>
      <c r="B23" s="48">
        <f>MROUND((B20*0.025/12),500)</f>
        <v>7000</v>
      </c>
      <c r="C23" s="48">
        <f>MROUND((C20*0.03/12),500)</f>
        <v>8000</v>
      </c>
      <c r="L23" s="50">
        <f>L21+L18</f>
        <v>177136.6</v>
      </c>
      <c r="M23" s="50">
        <f>L23/10.764</f>
        <v>16456.391675956897</v>
      </c>
    </row>
    <row r="24" spans="1:15" x14ac:dyDescent="0.25">
      <c r="E24">
        <v>3000000</v>
      </c>
      <c r="F24">
        <v>225</v>
      </c>
      <c r="G24">
        <f>E24/F24</f>
        <v>13333.333333333334</v>
      </c>
    </row>
    <row r="25" spans="1:15" x14ac:dyDescent="0.25">
      <c r="B25" s="5">
        <f>B20/222</f>
        <v>15036.036036036036</v>
      </c>
    </row>
    <row r="32" spans="1:15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2024-02-26T09:40:27Z</dcterms:modified>
</cp:coreProperties>
</file>