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  <c r="W31" i="1"/>
  <c r="P22" i="1"/>
  <c r="V23" i="1"/>
  <c r="V29" i="1"/>
  <c r="U29" i="1"/>
  <c r="U27" i="1"/>
  <c r="U7" i="1"/>
  <c r="U25" i="1"/>
  <c r="Q22" i="1"/>
  <c r="Q11" i="1"/>
  <c r="Q12" i="1" s="1"/>
  <c r="P11" i="1"/>
  <c r="P12" i="1" s="1"/>
  <c r="Q9" i="1"/>
  <c r="P9" i="1"/>
  <c r="Q7" i="1"/>
  <c r="P7" i="1"/>
  <c r="Q6" i="1"/>
  <c r="Q15" i="1" s="1"/>
  <c r="P6" i="1"/>
  <c r="P15" i="1" s="1"/>
  <c r="P13" i="1" l="1"/>
  <c r="P14" i="1" s="1"/>
  <c r="P16" i="1" s="1"/>
  <c r="P19" i="1" s="1"/>
  <c r="Q13" i="1"/>
  <c r="Q14" i="1" s="1"/>
  <c r="Q16" i="1" s="1"/>
  <c r="Q19" i="1" s="1"/>
  <c r="M22" i="1"/>
  <c r="M23" i="1"/>
  <c r="L23" i="1"/>
  <c r="U11" i="1"/>
  <c r="M15" i="1"/>
  <c r="M11" i="1"/>
  <c r="M12" i="1" s="1"/>
  <c r="M9" i="1"/>
  <c r="M7" i="1"/>
  <c r="M6" i="1"/>
  <c r="L22" i="1"/>
  <c r="Y13" i="1"/>
  <c r="W20" i="1"/>
  <c r="T11" i="1"/>
  <c r="T7" i="1"/>
  <c r="L11" i="1"/>
  <c r="L12" i="1" s="1"/>
  <c r="L9" i="1"/>
  <c r="L7" i="1"/>
  <c r="L6" i="1"/>
  <c r="L15" i="1" s="1"/>
  <c r="Q23" i="1" l="1"/>
  <c r="Q20" i="1"/>
  <c r="Q21" i="1"/>
  <c r="P21" i="1"/>
  <c r="P23" i="1"/>
  <c r="P20" i="1"/>
  <c r="M13" i="1"/>
  <c r="M14" i="1" s="1"/>
  <c r="M16" i="1" s="1"/>
  <c r="M19" i="1" s="1"/>
  <c r="L13" i="1"/>
  <c r="L14" i="1" s="1"/>
  <c r="L16" i="1" s="1"/>
  <c r="L19" i="1" s="1"/>
  <c r="M21" i="1" l="1"/>
  <c r="M20" i="1"/>
  <c r="L21" i="1"/>
  <c r="L20" i="1"/>
</calcChain>
</file>

<file path=xl/sharedStrings.xml><?xml version="1.0" encoding="utf-8"?>
<sst xmlns="http://schemas.openxmlformats.org/spreadsheetml/2006/main" count="20" uniqueCount="19">
  <si>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</si>
  <si>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</si>
  <si>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</si>
  <si>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</si>
  <si>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</si>
  <si>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</si>
  <si>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</si>
  <si>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</si>
  <si>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</si>
  <si>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</si>
  <si>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</si>
  <si>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</si>
  <si>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</si>
  <si>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</si>
  <si>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</si>
  <si>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</si>
  <si>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</si>
  <si>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Vastukala</t>
  </si>
  <si>
    <t>Yogesh Vankar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</si>
</sst>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43" fontId="0" fillId="0" borderId="0" xfId="1" applyFont="1"/>
    <xf numFmtId="164" fontId="0" fillId="0" borderId="0" xfId="1" applyNumberFormat="1" applyFont="1"/>
    <xf numFmtId="164" fontId="3" fillId="0" borderId="1" xfId="0" applyNumberFormat="1" applyFont="1" applyFill="1" applyBorder="1"/>
    <xf numFmtId="164" fontId="3" fillId="2" borderId="1" xfId="0" applyNumberFormat="1" applyFont="1" applyFill="1" applyBorder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topLeftCell="E1" zoomScaleNormal="100" workbookViewId="0">
      <selection activeCell="R4" sqref="R4"/>
    </sheetView>
  </sheetViews>
  <sheetFormatPr defaultRowHeight="15" x14ac:dyDescent="0.25"/>
  <cols>
    <col min="11" max="11" width="19.5703125" bestFit="1" customWidth="1"/>
    <col min="12" max="13" width="13.7109375" bestFit="1" customWidth="1"/>
    <col min="14" max="15" width="13.7109375" customWidth="1"/>
    <col min="16" max="17" width="13.7109375" bestFit="1" customWidth="1"/>
    <col min="21" max="21" width="11.5703125" bestFit="1" customWidth="1"/>
    <col min="22" max="22" width="10" bestFit="1" customWidth="1"/>
    <col min="23" max="23" width="14.42578125" bestFit="1" customWidth="1"/>
  </cols>
  <sheetData>
    <row r="1" spans="1:25" x14ac:dyDescent="0.25">
      <c r="L1" s="16" t="s">
        <v>17</v>
      </c>
      <c r="M1" s="16"/>
      <c r="P1" s="16" t="s">
        <v>18</v>
      </c>
      <c r="Q1" s="16"/>
    </row>
    <row r="2" spans="1:25" x14ac:dyDescent="0.25">
      <c r="L2">
        <v>101</v>
      </c>
      <c r="M2">
        <v>102</v>
      </c>
      <c r="P2">
        <v>101</v>
      </c>
      <c r="Q2">
        <v>102</v>
      </c>
    </row>
    <row r="4" spans="1:25" ht="16.5" x14ac:dyDescent="0.3">
      <c r="K4" s="1" t="s">
        <v>0</v>
      </c>
      <c r="L4" s="2">
        <v>23200</v>
      </c>
      <c r="M4" s="2">
        <v>23200</v>
      </c>
      <c r="N4" s="2"/>
      <c r="O4" s="2"/>
      <c r="P4" s="2">
        <v>23700</v>
      </c>
      <c r="Q4" s="2">
        <v>23700</v>
      </c>
    </row>
    <row r="5" spans="1:25" ht="33" x14ac:dyDescent="0.3">
      <c r="A5">
        <v>3.48</v>
      </c>
      <c r="B5">
        <v>4.92</v>
      </c>
      <c r="K5" s="3" t="s">
        <v>1</v>
      </c>
      <c r="L5" s="2">
        <v>3000</v>
      </c>
      <c r="M5" s="2">
        <v>3000</v>
      </c>
      <c r="N5" s="2"/>
      <c r="O5" s="2"/>
      <c r="P5" s="2">
        <v>3000</v>
      </c>
      <c r="Q5" s="2">
        <v>3000</v>
      </c>
      <c r="T5">
        <v>2024</v>
      </c>
    </row>
    <row r="6" spans="1:25" ht="16.5" x14ac:dyDescent="0.3">
      <c r="A6">
        <v>19.8</v>
      </c>
      <c r="B6">
        <v>10.27</v>
      </c>
      <c r="K6" s="1" t="s">
        <v>2</v>
      </c>
      <c r="L6" s="2">
        <f>L4-L5</f>
        <v>20200</v>
      </c>
      <c r="M6" s="2">
        <f>M4-M5</f>
        <v>20200</v>
      </c>
      <c r="N6" s="2"/>
      <c r="O6" s="2"/>
      <c r="P6" s="2">
        <f>P4-P5</f>
        <v>20700</v>
      </c>
      <c r="Q6" s="2">
        <f>Q4-Q5</f>
        <v>20700</v>
      </c>
      <c r="T6">
        <v>1999</v>
      </c>
    </row>
    <row r="7" spans="1:25" ht="16.5" x14ac:dyDescent="0.3">
      <c r="K7" s="1" t="s">
        <v>3</v>
      </c>
      <c r="L7" s="2">
        <f>L5*1</f>
        <v>3000</v>
      </c>
      <c r="M7" s="2">
        <f>M5*1</f>
        <v>3000</v>
      </c>
      <c r="N7" s="2"/>
      <c r="O7" s="2"/>
      <c r="P7" s="2">
        <f>P5*1</f>
        <v>3000</v>
      </c>
      <c r="Q7" s="2">
        <f>Q5*1</f>
        <v>3000</v>
      </c>
      <c r="T7">
        <f>T5-T6</f>
        <v>25</v>
      </c>
      <c r="U7">
        <f>100-T7</f>
        <v>75</v>
      </c>
    </row>
    <row r="8" spans="1:25" ht="16.5" x14ac:dyDescent="0.3">
      <c r="K8" s="1" t="s">
        <v>4</v>
      </c>
      <c r="L8" s="4">
        <v>25</v>
      </c>
      <c r="M8" s="4">
        <v>25</v>
      </c>
      <c r="N8" s="4"/>
      <c r="O8" s="4"/>
      <c r="P8" s="4">
        <v>25</v>
      </c>
      <c r="Q8" s="4">
        <v>25</v>
      </c>
    </row>
    <row r="9" spans="1:25" ht="16.5" x14ac:dyDescent="0.3">
      <c r="K9" s="1" t="s">
        <v>5</v>
      </c>
      <c r="L9" s="4">
        <f>L10-L8</f>
        <v>35</v>
      </c>
      <c r="M9" s="4">
        <f>M10-M8</f>
        <v>35</v>
      </c>
      <c r="N9" s="4"/>
      <c r="O9" s="4"/>
      <c r="P9" s="4">
        <f>P10-P8</f>
        <v>35</v>
      </c>
      <c r="Q9" s="4">
        <f>Q10-Q8</f>
        <v>35</v>
      </c>
    </row>
    <row r="10" spans="1:25" ht="16.5" x14ac:dyDescent="0.3">
      <c r="K10" s="1" t="s">
        <v>6</v>
      </c>
      <c r="L10" s="4">
        <v>60</v>
      </c>
      <c r="M10" s="4">
        <v>60</v>
      </c>
      <c r="N10" s="4"/>
      <c r="O10" s="4"/>
      <c r="P10" s="4">
        <v>60</v>
      </c>
      <c r="Q10" s="4">
        <v>60</v>
      </c>
      <c r="T10">
        <v>129.5</v>
      </c>
      <c r="U10">
        <v>112.26</v>
      </c>
    </row>
    <row r="11" spans="1:25" ht="33" x14ac:dyDescent="0.3">
      <c r="K11" s="3" t="s">
        <v>7</v>
      </c>
      <c r="L11" s="4">
        <f>90*L8/L10</f>
        <v>37.5</v>
      </c>
      <c r="M11" s="4">
        <f>90*M8/M10</f>
        <v>37.5</v>
      </c>
      <c r="N11" s="4"/>
      <c r="O11" s="4"/>
      <c r="P11" s="4">
        <f>90*P8/P10</f>
        <v>37.5</v>
      </c>
      <c r="Q11" s="4">
        <f>90*Q8/Q10</f>
        <v>37.5</v>
      </c>
      <c r="T11">
        <f>T10*10.764</f>
        <v>1393.9379999999999</v>
      </c>
      <c r="U11">
        <f>U10*10.764</f>
        <v>1208.36664</v>
      </c>
    </row>
    <row r="12" spans="1:25" ht="16.5" x14ac:dyDescent="0.3">
      <c r="K12" s="1"/>
      <c r="L12" s="5">
        <f>L11%</f>
        <v>0.375</v>
      </c>
      <c r="M12" s="5">
        <f>M11%</f>
        <v>0.375</v>
      </c>
      <c r="N12" s="5"/>
      <c r="O12" s="5"/>
      <c r="P12" s="5">
        <f>P11%</f>
        <v>0.375</v>
      </c>
      <c r="Q12" s="5">
        <f>Q11%</f>
        <v>0.375</v>
      </c>
      <c r="T12">
        <v>1394</v>
      </c>
      <c r="U12">
        <v>1208</v>
      </c>
    </row>
    <row r="13" spans="1:25" ht="16.5" x14ac:dyDescent="0.3">
      <c r="K13" s="1" t="s">
        <v>8</v>
      </c>
      <c r="L13" s="2">
        <f>L7*L12</f>
        <v>1125</v>
      </c>
      <c r="M13" s="2">
        <f>M7*M12</f>
        <v>1125</v>
      </c>
      <c r="N13" s="2"/>
      <c r="O13" s="2"/>
      <c r="P13" s="2">
        <f>P7*P12</f>
        <v>1125</v>
      </c>
      <c r="Q13" s="2">
        <f>Q7*Q12</f>
        <v>1125</v>
      </c>
      <c r="W13">
        <v>1818</v>
      </c>
      <c r="X13">
        <v>774</v>
      </c>
      <c r="Y13">
        <f>SUM(W13:X13)</f>
        <v>2592</v>
      </c>
    </row>
    <row r="14" spans="1:25" ht="16.5" x14ac:dyDescent="0.3">
      <c r="K14" s="1" t="s">
        <v>9</v>
      </c>
      <c r="L14" s="2">
        <f>L7-L13</f>
        <v>1875</v>
      </c>
      <c r="M14" s="2">
        <f>M7-M13</f>
        <v>1875</v>
      </c>
      <c r="N14" s="2"/>
      <c r="O14" s="2"/>
      <c r="P14" s="2">
        <f>P7-P13</f>
        <v>1875</v>
      </c>
      <c r="Q14" s="2">
        <f>Q7-Q13</f>
        <v>1875</v>
      </c>
      <c r="Y14">
        <v>2665</v>
      </c>
    </row>
    <row r="15" spans="1:25" ht="16.5" x14ac:dyDescent="0.3">
      <c r="K15" s="1" t="s">
        <v>2</v>
      </c>
      <c r="L15" s="2">
        <f>L6</f>
        <v>20200</v>
      </c>
      <c r="M15" s="2">
        <f>M6</f>
        <v>20200</v>
      </c>
      <c r="N15" s="2"/>
      <c r="O15" s="2"/>
      <c r="P15" s="2">
        <f>P6</f>
        <v>20700</v>
      </c>
      <c r="Q15" s="2">
        <f>Q6</f>
        <v>20700</v>
      </c>
    </row>
    <row r="16" spans="1:25" ht="16.5" x14ac:dyDescent="0.3">
      <c r="K16" s="1" t="s">
        <v>10</v>
      </c>
      <c r="L16" s="2">
        <f>L15+L14</f>
        <v>22075</v>
      </c>
      <c r="M16" s="2">
        <f>M15+M14</f>
        <v>22075</v>
      </c>
      <c r="N16" s="2"/>
      <c r="O16" s="2"/>
      <c r="P16" s="2">
        <f>P15+P14</f>
        <v>22575</v>
      </c>
      <c r="Q16" s="2">
        <f>Q15+Q14</f>
        <v>22575</v>
      </c>
      <c r="W16">
        <v>535.44000000000005</v>
      </c>
    </row>
    <row r="17" spans="11:23" ht="16.5" x14ac:dyDescent="0.3">
      <c r="K17" s="1"/>
      <c r="L17" s="4"/>
      <c r="M17" s="4"/>
      <c r="N17" s="4"/>
      <c r="O17" s="4"/>
      <c r="P17" s="4"/>
      <c r="Q17" s="4"/>
      <c r="W17">
        <v>127.08</v>
      </c>
    </row>
    <row r="18" spans="11:23" ht="16.5" x14ac:dyDescent="0.3">
      <c r="K18" s="6" t="s">
        <v>11</v>
      </c>
      <c r="L18" s="7">
        <v>1394</v>
      </c>
      <c r="M18" s="7">
        <v>1208</v>
      </c>
      <c r="N18" s="7"/>
      <c r="O18" s="7"/>
      <c r="P18" s="7">
        <v>1394</v>
      </c>
      <c r="Q18" s="7">
        <v>1208</v>
      </c>
      <c r="W18">
        <v>36.11</v>
      </c>
    </row>
    <row r="19" spans="11:23" ht="16.5" x14ac:dyDescent="0.3">
      <c r="K19" s="6" t="s">
        <v>12</v>
      </c>
      <c r="L19" s="8">
        <f>L16*L18</f>
        <v>30772550</v>
      </c>
      <c r="M19" s="8">
        <f>M16*M18</f>
        <v>26666600</v>
      </c>
      <c r="N19" s="8"/>
      <c r="O19" s="8"/>
      <c r="P19" s="8">
        <f>P16*P18</f>
        <v>31469550</v>
      </c>
      <c r="Q19" s="15">
        <f>Q16*Q18</f>
        <v>27270600</v>
      </c>
      <c r="W19">
        <v>75</v>
      </c>
    </row>
    <row r="20" spans="11:23" ht="16.5" x14ac:dyDescent="0.3">
      <c r="K20" s="9" t="s">
        <v>13</v>
      </c>
      <c r="L20" s="10">
        <f>L19*90%</f>
        <v>27695295</v>
      </c>
      <c r="M20" s="10">
        <f>M19*90%</f>
        <v>23999940</v>
      </c>
      <c r="N20" s="10"/>
      <c r="O20" s="10"/>
      <c r="P20" s="14">
        <f>P19*90%</f>
        <v>28322595</v>
      </c>
      <c r="Q20" s="14">
        <f>Q19*90%</f>
        <v>24543540</v>
      </c>
      <c r="W20">
        <f>SUM(W16:W19)</f>
        <v>773.63000000000011</v>
      </c>
    </row>
    <row r="21" spans="11:23" ht="16.5" x14ac:dyDescent="0.3">
      <c r="K21" s="9" t="s">
        <v>14</v>
      </c>
      <c r="L21" s="10">
        <f>L19*80%</f>
        <v>24618040</v>
      </c>
      <c r="M21" s="10">
        <f>M19*80%</f>
        <v>21333280</v>
      </c>
      <c r="N21" s="10"/>
      <c r="O21" s="10"/>
      <c r="P21" s="14">
        <f>P19*80%</f>
        <v>25175640</v>
      </c>
      <c r="Q21" s="14">
        <f>Q19*80%</f>
        <v>21816480</v>
      </c>
    </row>
    <row r="22" spans="11:23" ht="16.5" x14ac:dyDescent="0.3">
      <c r="K22" s="9" t="s">
        <v>15</v>
      </c>
      <c r="L22" s="10">
        <f>L18*L5</f>
        <v>4182000</v>
      </c>
      <c r="M22" s="10">
        <f>M18*M5</f>
        <v>3624000</v>
      </c>
      <c r="N22" s="10"/>
      <c r="O22" s="10"/>
      <c r="P22" s="10">
        <f>P18*P5</f>
        <v>4182000</v>
      </c>
      <c r="Q22" s="14">
        <f>Q18*Q5</f>
        <v>3624000</v>
      </c>
    </row>
    <row r="23" spans="11:23" ht="16.5" x14ac:dyDescent="0.3">
      <c r="K23" s="11" t="s">
        <v>16</v>
      </c>
      <c r="L23" s="10">
        <f>L19*0.03/12</f>
        <v>76931.375</v>
      </c>
      <c r="M23" s="10">
        <f>M19*0.03/12</f>
        <v>66666.5</v>
      </c>
      <c r="N23" s="10"/>
      <c r="O23" s="10"/>
      <c r="P23" s="10">
        <f>P19*0.03/12</f>
        <v>78673.875</v>
      </c>
      <c r="Q23" s="14">
        <f>Q19*0.03/12</f>
        <v>68176.5</v>
      </c>
      <c r="U23" s="13">
        <v>124800</v>
      </c>
      <c r="V23" s="13">
        <f>U23/10.764</f>
        <v>11594.202898550726</v>
      </c>
    </row>
    <row r="24" spans="11:23" x14ac:dyDescent="0.25">
      <c r="U24" s="12">
        <v>59000</v>
      </c>
      <c r="V24" s="13"/>
    </row>
    <row r="25" spans="11:23" x14ac:dyDescent="0.25">
      <c r="U25" s="12">
        <f>U23-U24</f>
        <v>65800</v>
      </c>
      <c r="V25" s="13"/>
    </row>
    <row r="26" spans="11:23" x14ac:dyDescent="0.25">
      <c r="U26" s="12"/>
      <c r="V26" s="13"/>
    </row>
    <row r="27" spans="11:23" x14ac:dyDescent="0.25">
      <c r="U27" s="12">
        <f>U25*75%</f>
        <v>49350</v>
      </c>
      <c r="V27" s="13"/>
    </row>
    <row r="28" spans="11:23" x14ac:dyDescent="0.25">
      <c r="U28" s="12"/>
      <c r="V28" s="13"/>
    </row>
    <row r="29" spans="11:23" x14ac:dyDescent="0.25">
      <c r="U29" s="13">
        <f>U27+U24</f>
        <v>108350</v>
      </c>
      <c r="V29" s="13">
        <f>U29/10.764</f>
        <v>10065.960609438871</v>
      </c>
      <c r="W29" s="12">
        <v>1394</v>
      </c>
    </row>
    <row r="30" spans="11:23" x14ac:dyDescent="0.25">
      <c r="W30" s="12">
        <v>10066</v>
      </c>
    </row>
    <row r="31" spans="11:23" x14ac:dyDescent="0.25">
      <c r="W31" s="13">
        <f>W30*W29</f>
        <v>14032004</v>
      </c>
    </row>
    <row r="34" spans="23:23" x14ac:dyDescent="0.25">
      <c r="W34" s="12">
        <v>1208</v>
      </c>
    </row>
    <row r="35" spans="23:23" x14ac:dyDescent="0.25">
      <c r="W35" s="12">
        <v>10066</v>
      </c>
    </row>
    <row r="36" spans="23:23" x14ac:dyDescent="0.25">
      <c r="W36" s="13">
        <f>W35*W34</f>
        <v>12159728</v>
      </c>
    </row>
  </sheetData>
  <mergeCells count="2">
    <mergeCell ref="L1:M1"/>
    <mergeCell ref="P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2024-02-24T09:39:02Z</dcterms:modified>
</cp:coreProperties>
</file>