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activeTab="1"/>
  </bookViews>
  <sheets>
    <sheet name="Raheja" sheetId="1" r:id="rId1"/>
    <sheet name="Khar West" sheetId="5" r:id="rId2"/>
    <sheet name="Sheet1" sheetId="6" r:id="rId3"/>
  </sheets>
  <calcPr calcId="162913"/>
</workbook>
</file>

<file path=xl/calcChain.xml><?xml version="1.0" encoding="utf-8"?>
<calcChain xmlns="http://schemas.openxmlformats.org/spreadsheetml/2006/main">
  <c r="D18" i="5" l="1"/>
  <c r="D8" i="5"/>
  <c r="C18" i="5" l="1"/>
  <c r="C8" i="5"/>
  <c r="N29" i="5" l="1"/>
  <c r="B18" i="5"/>
  <c r="N23" i="5"/>
  <c r="B8" i="5"/>
  <c r="L23" i="6"/>
  <c r="L18" i="6"/>
  <c r="L19" i="6"/>
  <c r="L20" i="6"/>
  <c r="L21" i="6"/>
  <c r="L22" i="6"/>
  <c r="L17" i="6"/>
  <c r="N22" i="5" l="1"/>
  <c r="N25" i="5" s="1"/>
  <c r="O25" i="5" s="1"/>
  <c r="O19" i="5"/>
  <c r="G22" i="6"/>
  <c r="G23" i="6" s="1"/>
  <c r="E21" i="6"/>
  <c r="D24" i="6"/>
  <c r="D25" i="6" s="1"/>
  <c r="D27" i="6" s="1"/>
  <c r="E27" i="6" s="1"/>
  <c r="D31" i="6"/>
  <c r="G20" i="5" l="1"/>
  <c r="F7" i="5" l="1"/>
  <c r="F20" i="5"/>
  <c r="F15" i="5"/>
  <c r="F23" i="5"/>
  <c r="F22" i="5"/>
  <c r="F21" i="5"/>
  <c r="G6" i="5" l="1"/>
  <c r="F8" i="5"/>
  <c r="J5" i="5"/>
  <c r="F11" i="6"/>
  <c r="C2" i="6"/>
  <c r="C3" i="6"/>
  <c r="C4" i="6"/>
  <c r="C5" i="6"/>
  <c r="C8" i="6" s="1"/>
  <c r="C6" i="6"/>
  <c r="C7" i="6"/>
  <c r="C10" i="6"/>
  <c r="C12" i="6"/>
  <c r="C14" i="6" s="1"/>
  <c r="C1" i="6"/>
  <c r="F18" i="5"/>
  <c r="F13" i="5"/>
  <c r="F12" i="5"/>
  <c r="E18" i="5" l="1"/>
  <c r="E20" i="5"/>
  <c r="E23" i="5"/>
  <c r="E8" i="5"/>
  <c r="J16" i="5"/>
  <c r="F11" i="5"/>
  <c r="F6" i="5"/>
  <c r="E11" i="5"/>
  <c r="E6" i="5"/>
  <c r="E7" i="5" s="1"/>
  <c r="D11" i="5"/>
  <c r="D6" i="5"/>
  <c r="D7" i="5" s="1"/>
  <c r="C11" i="5"/>
  <c r="C6" i="5"/>
  <c r="C7" i="5" s="1"/>
  <c r="B11" i="5"/>
  <c r="B6" i="5"/>
  <c r="B12" i="5" s="1"/>
  <c r="B13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7" i="5" l="1"/>
  <c r="E12" i="5"/>
  <c r="E13" i="5" s="1"/>
  <c r="D12" i="5"/>
  <c r="D13" i="5" s="1"/>
  <c r="E15" i="5"/>
  <c r="C12" i="5"/>
  <c r="H6" i="1"/>
  <c r="H7" i="1" s="1"/>
  <c r="D15" i="5" l="1"/>
  <c r="D20" i="5" s="1"/>
  <c r="C13" i="5"/>
  <c r="C15" i="5" s="1"/>
  <c r="C20" i="5" s="1"/>
  <c r="B15" i="5"/>
  <c r="B20" i="5" s="1"/>
  <c r="E21" i="5"/>
  <c r="E22" i="5"/>
  <c r="J41" i="1"/>
  <c r="K41" i="1" s="1"/>
  <c r="G41" i="1"/>
  <c r="D23" i="5" l="1"/>
  <c r="D21" i="5"/>
  <c r="D22" i="5"/>
  <c r="C23" i="5"/>
  <c r="C22" i="5"/>
  <c r="C21" i="5"/>
  <c r="B21" i="5"/>
  <c r="B22" i="5"/>
  <c r="B26" i="5"/>
  <c r="B23" i="5"/>
  <c r="J40" i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<sst xmlns="http://schemas.openxmlformats.org/spreadsheetml/2006/main" count="92" uniqueCount="62">
  <si>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</si>
  <si>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</si>
  <si>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</si>
  <si>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</si>
  <si>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</si>
  <si>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</si>
  <si>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</si>
  <si>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</si>
  <si>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</si>
  <si>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</si>
  <si>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</si>
  <si>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</si>
  <si>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</si>
  <si>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</si>
  <si>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</si>
  <si>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</si>
  <si>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</si>
  <si>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</si>
  <si>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</si>
  <si>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</si>
  <si>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</si>
  <si>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</si>
  <si>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</si>
  <si>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</si>
  <si>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</si>
  <si>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</si>
  <si>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</si>
  <si>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</si>
  <si>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</si>
  <si>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</si>
  <si>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</si>
  <si>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</si>
  <si>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</si>
  <si>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</si>
  <si>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</si>
  <si>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</si>
  <si>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</si>
  <si>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</si>
  <si>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</si>
  <si>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</si>
  <si>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</si>
  <si>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</si>
  <si>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</si>
  <si>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</si>
  <si>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</si>
  <si>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</si>
  <si>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</si>
  <si>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FLAT NO. 101</t>
  </si>
  <si>
    <t>BUA</t>
  </si>
  <si>
    <t>SHOP NO. A1</t>
  </si>
  <si>
    <t>SHOP NO. 1A</t>
  </si>
  <si>
    <t>SHOP NO. A2</t>
  </si>
  <si>
    <t>SHOP NO, 2</t>
  </si>
  <si>
    <t>(20 % LOADING)</t>
  </si>
  <si>
    <t>SHOP NO. A3</t>
  </si>
  <si>
    <t>RR</t>
  </si>
  <si>
    <t>Land</t>
  </si>
  <si>
    <t>CB</t>
  </si>
  <si>
    <t>Bal</t>
  </si>
  <si>
    <t>Flat 101</t>
  </si>
  <si>
    <t>Shop A - 1</t>
  </si>
  <si>
    <t>Shop No. 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</si>
</sst>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0" fontId="0" fillId="0" borderId="8" xfId="0" applyFill="1" applyBorder="1"/>
    <xf numFmtId="166" fontId="0" fillId="0" borderId="0" xfId="1" applyNumberFormat="1" applyFont="1"/>
    <xf numFmtId="0" fontId="0" fillId="0" borderId="1" xfId="0" applyFill="1" applyBorder="1"/>
    <xf numFmtId="43" fontId="0" fillId="0" borderId="1" xfId="0" applyNumberFormat="1" applyFill="1" applyBorder="1"/>
    <xf numFmtId="10" fontId="0" fillId="0" borderId="1" xfId="0" applyNumberFormat="1" applyFill="1" applyBorder="1"/>
    <xf numFmtId="0" fontId="0" fillId="0" borderId="0" xfId="0" applyFill="1"/>
    <xf numFmtId="43" fontId="0" fillId="0" borderId="0" xfId="0" applyNumberFormat="1" applyFill="1"/>
    <xf numFmtId="0" fontId="0" fillId="5" borderId="0" xfId="0" applyFill="1"/>
    <xf numFmtId="43" fontId="0" fillId="5" borderId="0" xfId="1" applyFont="1" applyFill="1"/>
    <xf numFmtId="166" fontId="0" fillId="5" borderId="0" xfId="1" applyNumberFormat="1" applyFont="1" applyFill="1"/>
    <xf numFmtId="43" fontId="0" fillId="0" borderId="1" xfId="1" applyFont="1" applyFill="1" applyBorder="1"/>
    <xf numFmtId="43" fontId="0" fillId="0" borderId="0" xfId="1" applyFont="1" applyFill="1"/>
    <xf numFmtId="0" fontId="0" fillId="4" borderId="1" xfId="0" applyFill="1" applyBorder="1"/>
    <xf numFmtId="43" fontId="0" fillId="4" borderId="1" xfId="0" applyNumberFormat="1" applyFill="1" applyBorder="1"/>
    <xf numFmtId="10" fontId="0" fillId="4" borderId="1" xfId="0" applyNumberFormat="1" applyFill="1" applyBorder="1"/>
    <xf numFmtId="0" fontId="0" fillId="4" borderId="0" xfId="0" applyFill="1"/>
    <xf numFmtId="43" fontId="0" fillId="4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tabSelected="1" topLeftCell="A2" workbookViewId="0">
      <selection activeCell="G23" sqref="G23"/>
    </sheetView>
  </sheetViews>
  <sheetFormatPr defaultRowHeight="15" x14ac:dyDescent="0.25"/>
  <cols>
    <col min="1" max="1" width="28.42578125" bestFit="1" customWidth="1"/>
    <col min="2" max="2" width="14.28515625" style="60" bestFit="1" customWidth="1"/>
    <col min="3" max="3" width="14.28515625" style="54" bestFit="1" customWidth="1"/>
    <col min="4" max="4" width="14.28515625" style="64" bestFit="1" customWidth="1"/>
    <col min="5" max="5" width="14.28515625" bestFit="1" customWidth="1"/>
    <col min="6" max="6" width="14.28515625" style="54" bestFit="1" customWidth="1"/>
    <col min="7" max="7" width="14.28515625" bestFit="1" customWidth="1"/>
    <col min="9" max="9" width="12.42578125" bestFit="1" customWidth="1"/>
    <col min="14" max="14" width="12.5703125" bestFit="1" customWidth="1"/>
    <col min="16" max="16" width="12.5703125" bestFit="1" customWidth="1"/>
    <col min="17" max="17" width="10" bestFit="1" customWidth="1"/>
  </cols>
  <sheetData>
    <row r="2" spans="1:16" x14ac:dyDescent="0.25">
      <c r="A2" s="17"/>
      <c r="B2" s="59" t="s">
        <v>49</v>
      </c>
      <c r="C2" s="51" t="s">
        <v>51</v>
      </c>
      <c r="D2" s="61" t="s">
        <v>61</v>
      </c>
      <c r="E2" s="17"/>
      <c r="F2" s="51" t="s">
        <v>47</v>
      </c>
    </row>
    <row r="3" spans="1:16" x14ac:dyDescent="0.25">
      <c r="A3" s="17" t="s">
        <v>34</v>
      </c>
      <c r="B3" s="59"/>
      <c r="C3" s="51"/>
      <c r="D3" s="61"/>
      <c r="E3" s="17"/>
      <c r="F3" s="51"/>
      <c r="I3" t="s">
        <v>47</v>
      </c>
    </row>
    <row r="4" spans="1:16" x14ac:dyDescent="0.25">
      <c r="A4" s="17" t="s">
        <v>20</v>
      </c>
      <c r="B4" s="59">
        <v>2024</v>
      </c>
      <c r="C4" s="51">
        <v>2024</v>
      </c>
      <c r="D4" s="61">
        <v>2024</v>
      </c>
      <c r="E4" s="17">
        <v>2024</v>
      </c>
      <c r="F4" s="51">
        <v>2024</v>
      </c>
      <c r="I4" t="s">
        <v>35</v>
      </c>
      <c r="J4">
        <v>635</v>
      </c>
    </row>
    <row r="5" spans="1:16" x14ac:dyDescent="0.25">
      <c r="A5" s="17" t="s">
        <v>21</v>
      </c>
      <c r="B5" s="59">
        <v>1992</v>
      </c>
      <c r="C5" s="51">
        <v>1992</v>
      </c>
      <c r="D5" s="61">
        <v>1992</v>
      </c>
      <c r="E5" s="17">
        <v>2007</v>
      </c>
      <c r="F5" s="51">
        <v>1992</v>
      </c>
      <c r="I5" t="s">
        <v>48</v>
      </c>
      <c r="J5">
        <f>J4*1.2</f>
        <v>762</v>
      </c>
    </row>
    <row r="6" spans="1:16" x14ac:dyDescent="0.25">
      <c r="A6" s="17" t="s">
        <v>22</v>
      </c>
      <c r="B6" s="59">
        <f>B4-B5</f>
        <v>32</v>
      </c>
      <c r="C6" s="51">
        <f>C4-C5</f>
        <v>32</v>
      </c>
      <c r="D6" s="61">
        <f>D4-D5</f>
        <v>32</v>
      </c>
      <c r="E6" s="17">
        <f>E4-E5</f>
        <v>17</v>
      </c>
      <c r="F6" s="51">
        <f>F4-F5</f>
        <v>32</v>
      </c>
      <c r="G6" s="49">
        <f>100-F6</f>
        <v>68</v>
      </c>
    </row>
    <row r="7" spans="1:16" x14ac:dyDescent="0.25">
      <c r="A7" s="17"/>
      <c r="B7" s="59">
        <f>60-B6</f>
        <v>28</v>
      </c>
      <c r="C7" s="51">
        <f>60-C6</f>
        <v>28</v>
      </c>
      <c r="D7" s="61">
        <f>60-D6</f>
        <v>28</v>
      </c>
      <c r="E7" s="17">
        <f>60-E6</f>
        <v>43</v>
      </c>
      <c r="F7" s="51">
        <f>60-F6</f>
        <v>28</v>
      </c>
    </row>
    <row r="8" spans="1:16" x14ac:dyDescent="0.25">
      <c r="A8" s="17" t="s">
        <v>23</v>
      </c>
      <c r="B8" s="59">
        <f>172*2800</f>
        <v>481600</v>
      </c>
      <c r="C8" s="52">
        <f>208*2800</f>
        <v>582400</v>
      </c>
      <c r="D8" s="62">
        <f>228*2800</f>
        <v>638400</v>
      </c>
      <c r="E8" s="46">
        <f>355*2800</f>
        <v>994000</v>
      </c>
      <c r="F8" s="52">
        <f>762*2800</f>
        <v>2133600</v>
      </c>
      <c r="I8" t="s">
        <v>50</v>
      </c>
      <c r="L8" t="s">
        <v>51</v>
      </c>
      <c r="O8" t="s">
        <v>54</v>
      </c>
    </row>
    <row r="9" spans="1:16" x14ac:dyDescent="0.25">
      <c r="A9" s="17" t="s">
        <v>24</v>
      </c>
      <c r="B9" s="59"/>
      <c r="C9" s="51"/>
      <c r="D9" s="61"/>
      <c r="E9" s="17"/>
      <c r="F9" s="51"/>
      <c r="I9" t="s">
        <v>48</v>
      </c>
      <c r="J9">
        <v>172</v>
      </c>
      <c r="L9" t="s">
        <v>48</v>
      </c>
      <c r="M9">
        <v>208</v>
      </c>
      <c r="O9" t="s">
        <v>48</v>
      </c>
      <c r="P9">
        <v>228</v>
      </c>
    </row>
    <row r="10" spans="1:16" x14ac:dyDescent="0.25">
      <c r="A10" s="17"/>
      <c r="B10" s="59"/>
      <c r="C10" s="51"/>
      <c r="D10" s="61"/>
      <c r="E10" s="17"/>
      <c r="F10" s="51"/>
    </row>
    <row r="11" spans="1:16" x14ac:dyDescent="0.25">
      <c r="A11" s="17" t="s">
        <v>25</v>
      </c>
      <c r="B11" s="59">
        <f>100-10</f>
        <v>90</v>
      </c>
      <c r="C11" s="51">
        <f>100-10</f>
        <v>90</v>
      </c>
      <c r="D11" s="61">
        <f>100-10</f>
        <v>90</v>
      </c>
      <c r="E11" s="17">
        <f>100-10</f>
        <v>90</v>
      </c>
      <c r="F11" s="51">
        <f>100-10</f>
        <v>90</v>
      </c>
    </row>
    <row r="12" spans="1:16" x14ac:dyDescent="0.25">
      <c r="A12" s="17" t="s">
        <v>26</v>
      </c>
      <c r="B12" s="59">
        <f>B11*B6/60</f>
        <v>48</v>
      </c>
      <c r="C12" s="51">
        <f>C11*C6/60</f>
        <v>48</v>
      </c>
      <c r="D12" s="61">
        <f>D11*D6/60</f>
        <v>48</v>
      </c>
      <c r="E12" s="17">
        <f>E11*E6/60</f>
        <v>25.5</v>
      </c>
      <c r="F12" s="51">
        <f>F11*F6/60</f>
        <v>48</v>
      </c>
    </row>
    <row r="13" spans="1:16" x14ac:dyDescent="0.25">
      <c r="A13" s="17"/>
      <c r="B13" s="53">
        <f>B12%</f>
        <v>0.48</v>
      </c>
      <c r="C13" s="53">
        <f>C12%</f>
        <v>0.48</v>
      </c>
      <c r="D13" s="63">
        <f>D12%</f>
        <v>0.48</v>
      </c>
      <c r="E13" s="47">
        <f>E12%</f>
        <v>0.255</v>
      </c>
      <c r="F13" s="53">
        <f>F12%</f>
        <v>0.48</v>
      </c>
    </row>
    <row r="14" spans="1:16" x14ac:dyDescent="0.25">
      <c r="A14" s="17"/>
      <c r="B14" s="59"/>
      <c r="C14" s="51"/>
      <c r="D14" s="61"/>
      <c r="E14" s="17"/>
      <c r="F14" s="51"/>
      <c r="I14" t="s">
        <v>52</v>
      </c>
    </row>
    <row r="15" spans="1:16" x14ac:dyDescent="0.25">
      <c r="A15" s="17" t="s">
        <v>27</v>
      </c>
      <c r="B15" s="59">
        <f>ROUND((B8*B13),0)</f>
        <v>231168</v>
      </c>
      <c r="C15" s="52">
        <f>ROUND((C8*C13),0)</f>
        <v>279552</v>
      </c>
      <c r="D15" s="62">
        <f>ROUND((D8*D13),0)</f>
        <v>306432</v>
      </c>
      <c r="E15" s="46">
        <f>ROUND((E8*E13),0)</f>
        <v>253470</v>
      </c>
      <c r="F15" s="52">
        <f>ROUND((F8*F13),0)</f>
        <v>1024128</v>
      </c>
      <c r="I15" t="s">
        <v>35</v>
      </c>
      <c r="J15">
        <v>296</v>
      </c>
    </row>
    <row r="16" spans="1:16" x14ac:dyDescent="0.25">
      <c r="A16" s="17" t="s">
        <v>15</v>
      </c>
      <c r="B16" s="59">
        <v>172</v>
      </c>
      <c r="C16" s="52">
        <v>208</v>
      </c>
      <c r="D16" s="62">
        <v>228</v>
      </c>
      <c r="E16" s="46">
        <v>355</v>
      </c>
      <c r="F16" s="52">
        <v>635</v>
      </c>
      <c r="I16" t="s">
        <v>48</v>
      </c>
      <c r="J16">
        <f>J15*1.2</f>
        <v>355.2</v>
      </c>
      <c r="K16" t="s">
        <v>53</v>
      </c>
    </row>
    <row r="17" spans="1:15" x14ac:dyDescent="0.25">
      <c r="A17" s="17" t="s">
        <v>42</v>
      </c>
      <c r="B17" s="59">
        <v>36400</v>
      </c>
      <c r="C17" s="51">
        <v>36400</v>
      </c>
      <c r="D17" s="61">
        <v>36400</v>
      </c>
      <c r="E17" s="17">
        <v>36400</v>
      </c>
      <c r="F17" s="51">
        <v>23000</v>
      </c>
    </row>
    <row r="18" spans="1:15" x14ac:dyDescent="0.25">
      <c r="A18" s="17" t="s">
        <v>28</v>
      </c>
      <c r="B18" s="59">
        <f>B17*B16</f>
        <v>6260800</v>
      </c>
      <c r="C18" s="52">
        <f>C17*C16</f>
        <v>7571200</v>
      </c>
      <c r="D18" s="62">
        <f>D17*D16</f>
        <v>8299200</v>
      </c>
      <c r="E18" s="46">
        <f>E17*E16</f>
        <v>12922000</v>
      </c>
      <c r="F18" s="52">
        <f>F17*F16</f>
        <v>14605000</v>
      </c>
    </row>
    <row r="19" spans="1:15" x14ac:dyDescent="0.25">
      <c r="A19" s="17" t="s">
        <v>29</v>
      </c>
      <c r="B19" s="59"/>
      <c r="C19" s="51"/>
      <c r="D19" s="61"/>
      <c r="E19" s="17"/>
      <c r="F19" s="51"/>
      <c r="M19" t="s">
        <v>55</v>
      </c>
      <c r="N19" s="1">
        <v>202600</v>
      </c>
      <c r="O19" s="50">
        <f>N19/10.764</f>
        <v>18821.999256781866</v>
      </c>
    </row>
    <row r="20" spans="1:15" x14ac:dyDescent="0.25">
      <c r="A20" s="43" t="s">
        <v>30</v>
      </c>
      <c r="B20" s="59">
        <f>B18-B15</f>
        <v>6029632</v>
      </c>
      <c r="C20" s="52">
        <f>C18-C15</f>
        <v>7291648</v>
      </c>
      <c r="D20" s="62">
        <f>D18-D15</f>
        <v>7992768</v>
      </c>
      <c r="E20" s="48">
        <f>E18-E15</f>
        <v>12668530</v>
      </c>
      <c r="F20" s="52">
        <f>F18-F15</f>
        <v>13580872</v>
      </c>
      <c r="G20" s="5">
        <f>F20/762</f>
        <v>17822.666666666668</v>
      </c>
      <c r="M20" t="s">
        <v>56</v>
      </c>
      <c r="N20" s="1">
        <v>63960</v>
      </c>
      <c r="O20" s="1"/>
    </row>
    <row r="21" spans="1:15" x14ac:dyDescent="0.25">
      <c r="A21" s="43" t="s">
        <v>31</v>
      </c>
      <c r="B21" s="59">
        <f>ROUND((B20*90%),0)</f>
        <v>5426669</v>
      </c>
      <c r="C21" s="52">
        <f>ROUND((C20*90%),0)</f>
        <v>6562483</v>
      </c>
      <c r="D21" s="62">
        <f>ROUND((D20*90%),0)</f>
        <v>7193491</v>
      </c>
      <c r="E21" s="48">
        <f>ROUND((E20*90%),0)</f>
        <v>11401677</v>
      </c>
      <c r="F21" s="52">
        <f>ROUND((F20*90%),0)</f>
        <v>12222785</v>
      </c>
      <c r="N21" s="1"/>
      <c r="O21" s="1"/>
    </row>
    <row r="22" spans="1:15" x14ac:dyDescent="0.25">
      <c r="A22" s="43" t="s">
        <v>32</v>
      </c>
      <c r="B22" s="59">
        <f>ROUND((B20*80%),0)</f>
        <v>4823706</v>
      </c>
      <c r="C22" s="52">
        <f>ROUND((C20*80%),0)</f>
        <v>5833318</v>
      </c>
      <c r="D22" s="62">
        <f>ROUND((D20*80%),0)</f>
        <v>6394214</v>
      </c>
      <c r="E22" s="48">
        <f>ROUND((E20*80%),0)</f>
        <v>10134824</v>
      </c>
      <c r="F22" s="52">
        <f>ROUND((F20*80%),0)</f>
        <v>10864698</v>
      </c>
      <c r="N22" s="1">
        <f>N19-N20</f>
        <v>138640</v>
      </c>
      <c r="O22" s="1"/>
    </row>
    <row r="23" spans="1:15" x14ac:dyDescent="0.25">
      <c r="A23" s="43" t="s">
        <v>33</v>
      </c>
      <c r="B23" s="59">
        <f>MROUND((B20*0.04/12),500)</f>
        <v>20000</v>
      </c>
      <c r="C23" s="52">
        <f>MROUND((C20*0.03/12),500)</f>
        <v>18000</v>
      </c>
      <c r="D23" s="62">
        <f>MROUND((D20*0.03/12),500)</f>
        <v>20000</v>
      </c>
      <c r="E23" s="48">
        <f>MROUND((E20*0.03/12),500)</f>
        <v>31500</v>
      </c>
      <c r="F23" s="52">
        <f>MROUND((F20*0.025/12),500)</f>
        <v>28500</v>
      </c>
      <c r="N23" s="1">
        <f>N22*68%</f>
        <v>94275.200000000012</v>
      </c>
      <c r="O23" s="1"/>
    </row>
    <row r="24" spans="1:15" x14ac:dyDescent="0.25">
      <c r="N24" s="1"/>
      <c r="O24" s="1"/>
    </row>
    <row r="25" spans="1:15" x14ac:dyDescent="0.25">
      <c r="C25" s="55"/>
      <c r="D25" s="65"/>
      <c r="E25" s="5"/>
      <c r="F25" s="55"/>
      <c r="N25" s="50">
        <f>N23+N20</f>
        <v>158235.20000000001</v>
      </c>
      <c r="O25" s="50">
        <f>N25/10.764</f>
        <v>14700.408769973988</v>
      </c>
    </row>
    <row r="26" spans="1:15" x14ac:dyDescent="0.25">
      <c r="B26" s="60">
        <f>B20/B16</f>
        <v>35056</v>
      </c>
    </row>
    <row r="27" spans="1:15" x14ac:dyDescent="0.25">
      <c r="N27" s="1">
        <v>228</v>
      </c>
    </row>
    <row r="28" spans="1:15" x14ac:dyDescent="0.25">
      <c r="N28" s="1">
        <v>14700</v>
      </c>
    </row>
    <row r="29" spans="1:15" x14ac:dyDescent="0.25">
      <c r="N29" s="1">
        <f>N28*N27</f>
        <v>3351600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16" workbookViewId="0">
      <selection activeCell="L25" sqref="L25"/>
    </sheetView>
  </sheetViews>
  <sheetFormatPr defaultRowHeight="15" x14ac:dyDescent="0.25"/>
  <cols>
    <col min="4" max="4" width="12.5703125" bestFit="1" customWidth="1"/>
  </cols>
  <sheetData>
    <row r="1" spans="1:13" x14ac:dyDescent="0.25">
      <c r="A1">
        <v>22.27</v>
      </c>
      <c r="B1">
        <v>8.16</v>
      </c>
      <c r="C1">
        <f>A1*B1</f>
        <v>181.72319999999999</v>
      </c>
    </row>
    <row r="2" spans="1:13" x14ac:dyDescent="0.25">
      <c r="A2">
        <v>11.08</v>
      </c>
      <c r="B2">
        <v>7.21</v>
      </c>
      <c r="C2">
        <f t="shared" ref="C2:C12" si="0">A2*B2</f>
        <v>79.886799999999994</v>
      </c>
    </row>
    <row r="3" spans="1:13" x14ac:dyDescent="0.25">
      <c r="A3">
        <v>4.1100000000000003</v>
      </c>
      <c r="B3">
        <v>8.61</v>
      </c>
      <c r="C3">
        <f t="shared" si="0"/>
        <v>35.387100000000004</v>
      </c>
    </row>
    <row r="4" spans="1:13" x14ac:dyDescent="0.25">
      <c r="A4">
        <v>4.54</v>
      </c>
      <c r="B4">
        <v>8.08</v>
      </c>
      <c r="C4">
        <f t="shared" si="0"/>
        <v>36.683199999999999</v>
      </c>
    </row>
    <row r="5" spans="1:13" x14ac:dyDescent="0.25">
      <c r="A5">
        <v>5.36</v>
      </c>
      <c r="B5">
        <v>6.68</v>
      </c>
      <c r="C5">
        <f t="shared" si="0"/>
        <v>35.8048</v>
      </c>
    </row>
    <row r="6" spans="1:13" x14ac:dyDescent="0.25">
      <c r="A6">
        <v>11.21</v>
      </c>
      <c r="B6">
        <v>9.92</v>
      </c>
      <c r="C6">
        <f t="shared" si="0"/>
        <v>111.20320000000001</v>
      </c>
    </row>
    <row r="7" spans="1:13" x14ac:dyDescent="0.25">
      <c r="A7">
        <v>15.46</v>
      </c>
      <c r="B7">
        <v>9.56</v>
      </c>
      <c r="C7">
        <f t="shared" si="0"/>
        <v>147.79760000000002</v>
      </c>
    </row>
    <row r="8" spans="1:13" x14ac:dyDescent="0.25">
      <c r="C8">
        <f>SUM(C1:C7)</f>
        <v>628.48590000000002</v>
      </c>
      <c r="F8">
        <v>628</v>
      </c>
    </row>
    <row r="9" spans="1:13" x14ac:dyDescent="0.25">
      <c r="F9">
        <v>42</v>
      </c>
    </row>
    <row r="10" spans="1:13" x14ac:dyDescent="0.25">
      <c r="A10">
        <v>3.06</v>
      </c>
      <c r="B10">
        <v>13.67</v>
      </c>
      <c r="C10">
        <f t="shared" si="0"/>
        <v>41.830199999999998</v>
      </c>
      <c r="D10" t="s">
        <v>57</v>
      </c>
      <c r="F10">
        <v>39</v>
      </c>
    </row>
    <row r="11" spans="1:13" x14ac:dyDescent="0.25">
      <c r="F11">
        <f>SUM(F8:F10)</f>
        <v>709</v>
      </c>
    </row>
    <row r="12" spans="1:13" x14ac:dyDescent="0.25">
      <c r="A12">
        <v>13.31</v>
      </c>
      <c r="B12">
        <v>2.93</v>
      </c>
      <c r="C12">
        <f t="shared" si="0"/>
        <v>38.9983</v>
      </c>
      <c r="D12" t="s">
        <v>58</v>
      </c>
    </row>
    <row r="14" spans="1:13" x14ac:dyDescent="0.25">
      <c r="C14">
        <f>C12+C10+C8</f>
        <v>709.31439999999998</v>
      </c>
    </row>
    <row r="16" spans="1:13" x14ac:dyDescent="0.25">
      <c r="C16" s="56"/>
      <c r="D16" s="56"/>
      <c r="E16" s="56"/>
      <c r="F16" s="56"/>
      <c r="G16" s="56"/>
      <c r="H16" s="56"/>
      <c r="J16" s="56" t="s">
        <v>60</v>
      </c>
      <c r="K16" s="56"/>
      <c r="L16" s="56"/>
      <c r="M16" s="56"/>
    </row>
    <row r="17" spans="3:13" x14ac:dyDescent="0.25">
      <c r="C17" s="56" t="s">
        <v>59</v>
      </c>
      <c r="D17" s="56"/>
      <c r="E17" s="56"/>
      <c r="F17" s="56"/>
      <c r="G17" s="56"/>
      <c r="H17" s="56"/>
      <c r="J17" s="56">
        <v>4.04</v>
      </c>
      <c r="K17" s="56">
        <v>6</v>
      </c>
      <c r="L17" s="56">
        <f>K17*J17</f>
        <v>24.240000000000002</v>
      </c>
      <c r="M17" s="56"/>
    </row>
    <row r="18" spans="3:13" x14ac:dyDescent="0.25">
      <c r="C18" s="56"/>
      <c r="D18" s="56"/>
      <c r="E18" s="56"/>
      <c r="F18" s="56"/>
      <c r="G18" s="56"/>
      <c r="H18" s="56"/>
      <c r="J18" s="56">
        <v>6.18</v>
      </c>
      <c r="K18" s="56">
        <v>2.63</v>
      </c>
      <c r="L18" s="56">
        <f t="shared" ref="L18:L22" si="1">K18*J18</f>
        <v>16.253399999999999</v>
      </c>
      <c r="M18" s="56"/>
    </row>
    <row r="19" spans="3:13" x14ac:dyDescent="0.25">
      <c r="C19" s="56"/>
      <c r="D19" s="56"/>
      <c r="E19" s="56"/>
      <c r="F19" s="56"/>
      <c r="G19" s="56"/>
      <c r="H19" s="56"/>
      <c r="J19" s="56">
        <v>10.69</v>
      </c>
      <c r="K19" s="56">
        <v>10.16</v>
      </c>
      <c r="L19" s="56">
        <f t="shared" si="1"/>
        <v>108.6104</v>
      </c>
      <c r="M19" s="56"/>
    </row>
    <row r="20" spans="3:13" x14ac:dyDescent="0.25">
      <c r="C20" s="56"/>
      <c r="D20" s="56"/>
      <c r="E20" s="56"/>
      <c r="F20" s="56"/>
      <c r="G20" s="56"/>
      <c r="H20" s="56"/>
      <c r="J20" s="56">
        <v>17.72</v>
      </c>
      <c r="K20" s="56">
        <v>9.4600000000000009</v>
      </c>
      <c r="L20" s="56">
        <f t="shared" si="1"/>
        <v>167.63120000000001</v>
      </c>
      <c r="M20" s="56"/>
    </row>
    <row r="21" spans="3:13" x14ac:dyDescent="0.25">
      <c r="C21" s="56" t="s">
        <v>55</v>
      </c>
      <c r="D21" s="57">
        <v>133050</v>
      </c>
      <c r="E21" s="58">
        <f>D21/10.764</f>
        <v>12360.646599777036</v>
      </c>
      <c r="F21" s="56"/>
      <c r="G21" s="56">
        <v>35.409999999999997</v>
      </c>
      <c r="H21" s="56"/>
      <c r="J21" s="56">
        <v>5.01</v>
      </c>
      <c r="K21" s="56">
        <v>5.19</v>
      </c>
      <c r="L21" s="56">
        <f t="shared" si="1"/>
        <v>26.001899999999999</v>
      </c>
      <c r="M21" s="56"/>
    </row>
    <row r="22" spans="3:13" x14ac:dyDescent="0.25">
      <c r="C22" s="56" t="s">
        <v>56</v>
      </c>
      <c r="D22" s="57">
        <v>63960</v>
      </c>
      <c r="E22" s="57"/>
      <c r="F22" s="56"/>
      <c r="G22" s="56">
        <f>G21*2</f>
        <v>70.819999999999993</v>
      </c>
      <c r="H22" s="56"/>
      <c r="J22" s="56">
        <v>21.07</v>
      </c>
      <c r="K22" s="56">
        <v>9.36</v>
      </c>
      <c r="L22" s="56">
        <f t="shared" si="1"/>
        <v>197.21519999999998</v>
      </c>
      <c r="M22" s="56"/>
    </row>
    <row r="23" spans="3:13" x14ac:dyDescent="0.25">
      <c r="C23" s="56"/>
      <c r="D23" s="57"/>
      <c r="E23" s="57"/>
      <c r="F23" s="56"/>
      <c r="G23" s="56">
        <f>G22*10.764</f>
        <v>762.30647999999985</v>
      </c>
      <c r="H23" s="56"/>
      <c r="J23" s="56"/>
      <c r="K23" s="56"/>
      <c r="L23" s="56">
        <f>SUM(L17:L22)</f>
        <v>539.95209999999997</v>
      </c>
      <c r="M23" s="56"/>
    </row>
    <row r="24" spans="3:13" x14ac:dyDescent="0.25">
      <c r="C24" s="56"/>
      <c r="D24" s="57">
        <f>D21-D22</f>
        <v>69090</v>
      </c>
      <c r="E24" s="57"/>
      <c r="F24" s="56"/>
      <c r="G24" s="56"/>
      <c r="H24" s="56"/>
      <c r="J24" s="56"/>
      <c r="K24" s="56"/>
      <c r="L24" s="56">
        <v>540</v>
      </c>
      <c r="M24" s="56"/>
    </row>
    <row r="25" spans="3:13" x14ac:dyDescent="0.25">
      <c r="C25" s="56"/>
      <c r="D25" s="57">
        <f>D24*68%</f>
        <v>46981.200000000004</v>
      </c>
      <c r="E25" s="57"/>
      <c r="F25" s="56"/>
      <c r="G25" s="56"/>
      <c r="H25" s="56"/>
      <c r="J25" s="56"/>
      <c r="K25" s="56"/>
      <c r="L25" s="56"/>
      <c r="M25" s="56"/>
    </row>
    <row r="26" spans="3:13" x14ac:dyDescent="0.25">
      <c r="C26" s="56"/>
      <c r="D26" s="57"/>
      <c r="E26" s="57"/>
      <c r="F26" s="56"/>
      <c r="G26" s="56"/>
      <c r="H26" s="56"/>
      <c r="J26" s="56"/>
      <c r="K26" s="56"/>
      <c r="L26" s="56"/>
      <c r="M26" s="56"/>
    </row>
    <row r="27" spans="3:13" x14ac:dyDescent="0.25">
      <c r="C27" s="56"/>
      <c r="D27" s="58">
        <f>D25+D22</f>
        <v>110941.20000000001</v>
      </c>
      <c r="E27" s="58">
        <f>D27/10.764</f>
        <v>10306.688963210703</v>
      </c>
      <c r="F27" s="56"/>
      <c r="G27" s="56"/>
      <c r="H27" s="56"/>
      <c r="J27" s="56"/>
      <c r="K27" s="56"/>
      <c r="L27" s="56"/>
      <c r="M27" s="56"/>
    </row>
    <row r="28" spans="3:13" x14ac:dyDescent="0.25">
      <c r="C28" s="56"/>
      <c r="D28" s="56"/>
      <c r="E28" s="56"/>
      <c r="F28" s="56"/>
      <c r="G28" s="56"/>
      <c r="H28" s="56"/>
      <c r="J28" s="56"/>
      <c r="K28" s="56"/>
      <c r="L28" s="56"/>
      <c r="M28" s="56"/>
    </row>
    <row r="29" spans="3:13" x14ac:dyDescent="0.25">
      <c r="C29" s="56"/>
      <c r="D29" s="57">
        <v>762</v>
      </c>
      <c r="E29" s="56"/>
      <c r="F29" s="56"/>
      <c r="G29" s="56"/>
      <c r="H29" s="56"/>
      <c r="J29" s="56"/>
      <c r="K29" s="56"/>
      <c r="L29" s="56"/>
      <c r="M29" s="56"/>
    </row>
    <row r="30" spans="3:13" x14ac:dyDescent="0.25">
      <c r="C30" s="56"/>
      <c r="D30" s="57">
        <v>10307</v>
      </c>
      <c r="E30" s="56"/>
      <c r="F30" s="56"/>
      <c r="G30" s="56"/>
      <c r="H30" s="56"/>
    </row>
    <row r="31" spans="3:13" x14ac:dyDescent="0.25">
      <c r="C31" s="56"/>
      <c r="D31" s="57">
        <f>D30*D29</f>
        <v>7853934</v>
      </c>
      <c r="E31" s="56"/>
      <c r="F31" s="56"/>
      <c r="G31" s="56"/>
      <c r="H31" s="56"/>
    </row>
    <row r="32" spans="3:13" x14ac:dyDescent="0.25">
      <c r="C32" s="56"/>
      <c r="D32" s="56"/>
      <c r="E32" s="56"/>
      <c r="F32" s="56"/>
      <c r="G32" s="56"/>
      <c r="H32" s="56"/>
    </row>
    <row r="33" spans="3:8" x14ac:dyDescent="0.25">
      <c r="C33" s="56"/>
      <c r="D33" s="56"/>
      <c r="E33" s="56"/>
      <c r="F33" s="56"/>
      <c r="G33" s="56"/>
      <c r="H33" s="56"/>
    </row>
    <row r="34" spans="3:8" x14ac:dyDescent="0.25">
      <c r="C34" s="56"/>
      <c r="D34" s="56"/>
      <c r="E34" s="56"/>
      <c r="F34" s="56"/>
      <c r="G34" s="56"/>
      <c r="H34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Raheja</vt:lpstr>
      <vt:lpstr>Khar West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2024-03-01T05:07:25Z</dcterms:modified>
</cp:coreProperties>
</file>