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B23" i="5" l="1"/>
  <c r="I24" i="5"/>
  <c r="I22" i="5"/>
  <c r="I23" i="5"/>
  <c r="I25" i="5"/>
  <c r="I21" i="5"/>
  <c r="R23" i="5" l="1"/>
  <c r="B22" i="5"/>
  <c r="B21" i="5"/>
  <c r="B20" i="5"/>
  <c r="P14" i="5"/>
  <c r="P21" i="5"/>
  <c r="O21" i="5"/>
  <c r="O19" i="5"/>
  <c r="E6" i="5"/>
  <c r="O18" i="5"/>
  <c r="O14" i="5"/>
  <c r="B15" i="5"/>
  <c r="D6" i="5"/>
  <c r="L12" i="5"/>
  <c r="J12" i="5"/>
  <c r="B8" i="5" l="1"/>
  <c r="G9" i="5"/>
  <c r="G7" i="5"/>
  <c r="E42" i="5"/>
  <c r="G42" i="5"/>
  <c r="J43" i="5"/>
  <c r="K43" i="5" s="1"/>
  <c r="G43" i="5"/>
  <c r="J42" i="5"/>
  <c r="K42" i="5" s="1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H6" i="1"/>
  <c r="H7" i="1" s="1"/>
  <c r="C20" i="5" l="1"/>
  <c r="B25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<sst xmlns="http://schemas.openxmlformats.org/spreadsheetml/2006/main" count="69" uniqueCount="49">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</sst>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6" fontId="0" fillId="0" borderId="0" xfId="1" applyNumberFormat="1" applyFont="1"/>
    <xf numFmtId="166" fontId="0" fillId="0" borderId="0" xfId="0" applyNumberForma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workbookViewId="0">
      <selection activeCell="E13" sqref="E13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15" max="15" width="11.5703125" bestFit="1" customWidth="1"/>
    <col min="16" max="16" width="9.28515625" bestFit="1" customWidth="1"/>
    <col min="18" max="18" width="12.5703125" bestFit="1" customWidth="1"/>
  </cols>
  <sheetData>
    <row r="2" spans="1:16" x14ac:dyDescent="0.25">
      <c r="A2" s="17"/>
      <c r="B2" s="17"/>
    </row>
    <row r="3" spans="1:16" x14ac:dyDescent="0.25">
      <c r="A3" s="17" t="s">
        <v>34</v>
      </c>
      <c r="B3" s="17"/>
    </row>
    <row r="4" spans="1:16" x14ac:dyDescent="0.25">
      <c r="A4" s="17" t="s">
        <v>20</v>
      </c>
      <c r="B4" s="17">
        <v>2024</v>
      </c>
      <c r="D4">
        <v>2024</v>
      </c>
    </row>
    <row r="5" spans="1:16" x14ac:dyDescent="0.25">
      <c r="A5" s="17" t="s">
        <v>21</v>
      </c>
      <c r="B5" s="17">
        <v>2005</v>
      </c>
      <c r="D5">
        <v>2005</v>
      </c>
    </row>
    <row r="6" spans="1:16" x14ac:dyDescent="0.25">
      <c r="A6" s="17" t="s">
        <v>22</v>
      </c>
      <c r="B6" s="17">
        <f>B4-B5</f>
        <v>19</v>
      </c>
      <c r="D6">
        <f>D4-D5</f>
        <v>19</v>
      </c>
      <c r="E6">
        <f>100-D6</f>
        <v>81</v>
      </c>
      <c r="G6">
        <v>315</v>
      </c>
    </row>
    <row r="7" spans="1:16" x14ac:dyDescent="0.25">
      <c r="A7" s="17"/>
      <c r="B7" s="17">
        <f>60-B6</f>
        <v>41</v>
      </c>
      <c r="G7">
        <f>G6*1.2</f>
        <v>378</v>
      </c>
    </row>
    <row r="8" spans="1:16" x14ac:dyDescent="0.25">
      <c r="A8" s="17" t="s">
        <v>23</v>
      </c>
      <c r="B8" s="46">
        <f>378*2800</f>
        <v>1058400</v>
      </c>
      <c r="G8">
        <v>35.130000000000003</v>
      </c>
    </row>
    <row r="9" spans="1:16" x14ac:dyDescent="0.25">
      <c r="A9" s="17" t="s">
        <v>24</v>
      </c>
      <c r="B9" s="17"/>
      <c r="G9">
        <f>G8*10.764</f>
        <v>378.13932</v>
      </c>
    </row>
    <row r="10" spans="1:16" x14ac:dyDescent="0.25">
      <c r="A10" s="17"/>
      <c r="B10" s="17"/>
    </row>
    <row r="11" spans="1:16" x14ac:dyDescent="0.25">
      <c r="A11" s="17" t="s">
        <v>25</v>
      </c>
      <c r="B11" s="17">
        <f>100-10</f>
        <v>90</v>
      </c>
    </row>
    <row r="12" spans="1:16" x14ac:dyDescent="0.25">
      <c r="A12" s="17" t="s">
        <v>26</v>
      </c>
      <c r="B12" s="17">
        <f>B11*B6/60</f>
        <v>28.5</v>
      </c>
      <c r="I12">
        <v>33.630000000000003</v>
      </c>
      <c r="J12">
        <f>I12*10.764</f>
        <v>361.99331999999998</v>
      </c>
      <c r="K12">
        <v>3750000</v>
      </c>
      <c r="L12">
        <f>K12/J12</f>
        <v>10359.307182795528</v>
      </c>
    </row>
    <row r="13" spans="1:16" x14ac:dyDescent="0.25">
      <c r="A13" s="17"/>
      <c r="B13" s="47">
        <f>B12%</f>
        <v>0.28499999999999998</v>
      </c>
      <c r="N13" t="s">
        <v>47</v>
      </c>
      <c r="O13" s="1">
        <v>98300</v>
      </c>
      <c r="P13" s="1"/>
    </row>
    <row r="14" spans="1:16" x14ac:dyDescent="0.25">
      <c r="A14" s="17"/>
      <c r="B14" s="17"/>
      <c r="O14" s="1">
        <f>O13/100*105</f>
        <v>103215</v>
      </c>
      <c r="P14" s="49">
        <f>O14/10.764</f>
        <v>9588.9074693422517</v>
      </c>
    </row>
    <row r="15" spans="1:16" x14ac:dyDescent="0.25">
      <c r="A15" s="17" t="s">
        <v>27</v>
      </c>
      <c r="B15" s="46">
        <f>ROUND((B8*B13),0)</f>
        <v>301644</v>
      </c>
      <c r="O15" s="1"/>
      <c r="P15" s="49"/>
    </row>
    <row r="16" spans="1:16" x14ac:dyDescent="0.25">
      <c r="A16" s="17" t="s">
        <v>15</v>
      </c>
      <c r="B16" s="46">
        <v>378</v>
      </c>
      <c r="N16" t="s">
        <v>48</v>
      </c>
      <c r="O16" s="1">
        <v>29950</v>
      </c>
      <c r="P16" s="49"/>
    </row>
    <row r="17" spans="1:18" x14ac:dyDescent="0.25">
      <c r="A17" s="17" t="s">
        <v>42</v>
      </c>
      <c r="B17" s="17">
        <v>11200</v>
      </c>
      <c r="O17" s="1"/>
      <c r="P17" s="49"/>
    </row>
    <row r="18" spans="1:18" x14ac:dyDescent="0.25">
      <c r="A18" s="17" t="s">
        <v>28</v>
      </c>
      <c r="B18" s="46">
        <f>B17*B16</f>
        <v>4233600</v>
      </c>
      <c r="O18" s="1">
        <f>O14-O16</f>
        <v>73265</v>
      </c>
      <c r="P18" s="49"/>
    </row>
    <row r="19" spans="1:18" x14ac:dyDescent="0.25">
      <c r="A19" s="17" t="s">
        <v>29</v>
      </c>
      <c r="B19" s="17"/>
      <c r="O19" s="1">
        <f>O18*81%</f>
        <v>59344.65</v>
      </c>
      <c r="P19" s="49"/>
    </row>
    <row r="20" spans="1:18" x14ac:dyDescent="0.25">
      <c r="A20" s="43" t="s">
        <v>30</v>
      </c>
      <c r="B20" s="48">
        <f>B18-B15</f>
        <v>3931956</v>
      </c>
      <c r="C20" s="5">
        <f>B20/B16</f>
        <v>10402</v>
      </c>
      <c r="O20" s="1"/>
      <c r="P20" s="49"/>
    </row>
    <row r="21" spans="1:18" x14ac:dyDescent="0.25">
      <c r="A21" s="43" t="s">
        <v>31</v>
      </c>
      <c r="B21" s="48">
        <f>ROUND((B20*90%),0)</f>
        <v>3538760</v>
      </c>
      <c r="G21">
        <v>19.309999999999999</v>
      </c>
      <c r="H21">
        <v>10.130000000000001</v>
      </c>
      <c r="I21">
        <f>H21*G21</f>
        <v>195.6103</v>
      </c>
      <c r="O21" s="49">
        <f>O19+O16</f>
        <v>89294.65</v>
      </c>
      <c r="P21" s="49">
        <f>O21/10.764</f>
        <v>8295.6753994797473</v>
      </c>
      <c r="R21" s="1">
        <v>378</v>
      </c>
    </row>
    <row r="22" spans="1:18" x14ac:dyDescent="0.25">
      <c r="A22" s="43" t="s">
        <v>32</v>
      </c>
      <c r="B22" s="48">
        <f>ROUND((B20*80%),0)</f>
        <v>3145565</v>
      </c>
      <c r="G22">
        <v>3.69</v>
      </c>
      <c r="H22">
        <v>3</v>
      </c>
      <c r="I22">
        <f t="shared" ref="I22:I25" si="0">H22*G22</f>
        <v>11.07</v>
      </c>
      <c r="P22" s="50"/>
      <c r="R22" s="1">
        <v>8296</v>
      </c>
    </row>
    <row r="23" spans="1:18" x14ac:dyDescent="0.25">
      <c r="A23" s="43" t="s">
        <v>33</v>
      </c>
      <c r="B23" s="48">
        <f>MROUND((B20*0.025/12),500)</f>
        <v>8000</v>
      </c>
      <c r="G23">
        <v>6</v>
      </c>
      <c r="H23">
        <v>5.73</v>
      </c>
      <c r="I23">
        <f t="shared" si="0"/>
        <v>34.380000000000003</v>
      </c>
      <c r="R23" s="1">
        <f>R22*R21</f>
        <v>3135888</v>
      </c>
    </row>
    <row r="24" spans="1:18" x14ac:dyDescent="0.25">
      <c r="G24">
        <v>7</v>
      </c>
      <c r="H24" s="51">
        <v>3.86</v>
      </c>
      <c r="I24">
        <f>H24*G24</f>
        <v>27.02</v>
      </c>
    </row>
    <row r="25" spans="1:18" x14ac:dyDescent="0.25">
      <c r="B25" s="5">
        <f>B20/222</f>
        <v>17711.513513513513</v>
      </c>
      <c r="G25">
        <v>12.29</v>
      </c>
      <c r="H25">
        <v>7.87</v>
      </c>
      <c r="I25">
        <f t="shared" si="0"/>
        <v>96.72229999999999</v>
      </c>
    </row>
    <row r="26" spans="1:18" x14ac:dyDescent="0.25">
      <c r="I26">
        <v>365</v>
      </c>
    </row>
    <row r="42" spans="4:13" x14ac:dyDescent="0.25">
      <c r="D42" s="17"/>
      <c r="E42" s="17">
        <f>20.62*10.764</f>
        <v>221.95367999999999</v>
      </c>
      <c r="F42" s="17"/>
      <c r="G42" s="17">
        <f>F42/E42</f>
        <v>0</v>
      </c>
      <c r="H42" s="17">
        <v>385000</v>
      </c>
      <c r="I42" s="17">
        <v>30000</v>
      </c>
      <c r="J42" s="17">
        <f>I42+H42+F42</f>
        <v>415000</v>
      </c>
      <c r="K42" s="17">
        <f>J42/E42</f>
        <v>1869.7594921607067</v>
      </c>
      <c r="L42" s="17"/>
      <c r="M42" s="17"/>
    </row>
    <row r="43" spans="4:13" x14ac:dyDescent="0.25">
      <c r="D43" s="17"/>
      <c r="E43" s="17"/>
      <c r="F43" s="17"/>
      <c r="G43" s="17" t="e">
        <f>F43/E43</f>
        <v>#DIV/0!</v>
      </c>
      <c r="H43" s="17">
        <v>1545000</v>
      </c>
      <c r="I43" s="17">
        <v>30000</v>
      </c>
      <c r="J43" s="17">
        <f>I43+H43+F43</f>
        <v>1575000</v>
      </c>
      <c r="K43" s="17" t="e">
        <f>J43/E43</f>
        <v>#DIV/0!</v>
      </c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2024-02-25T18:18:56Z</dcterms:modified>
</cp:coreProperties>
</file>