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D20" i="5" l="1"/>
  <c r="N25" i="5"/>
  <c r="C23" i="5"/>
  <c r="C22" i="5" l="1"/>
  <c r="C21" i="5"/>
  <c r="C15" i="5"/>
  <c r="C24" i="5"/>
  <c r="R16" i="5"/>
  <c r="R22" i="5"/>
  <c r="Q22" i="5"/>
  <c r="Q20" i="5"/>
  <c r="Q19" i="5"/>
  <c r="K6" i="5"/>
  <c r="C18" i="5"/>
  <c r="C20" i="5" s="1"/>
  <c r="C13" i="5"/>
  <c r="C12" i="5"/>
  <c r="C8" i="5"/>
  <c r="J10" i="5"/>
  <c r="N22" i="5"/>
  <c r="N16" i="5"/>
  <c r="N17" i="5"/>
  <c r="N18" i="5"/>
  <c r="N19" i="5"/>
  <c r="N20" i="5"/>
  <c r="N21" i="5"/>
  <c r="N15" i="5"/>
  <c r="C11" i="5"/>
  <c r="C6" i="5"/>
  <c r="C7" i="5" s="1"/>
  <c r="B8" i="5" l="1"/>
  <c r="K5" i="5"/>
  <c r="L5" i="5" s="1"/>
  <c r="B18" i="5"/>
  <c r="B11" i="5"/>
  <c r="B6" i="5"/>
  <c r="B7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<sst xmlns="http://schemas.openxmlformats.org/spreadsheetml/2006/main" count="72" uniqueCount="50">
  <si>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</si>
  <si>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</si>
  <si>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</si>
  <si>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</si>
  <si>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</si>
  <si>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</si>
  <si>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</si>
  <si>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</si>
  <si>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</si>
  <si>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</si>
  <si>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</si>
  <si>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</si>
  <si>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</si>
  <si>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</si>
  <si>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</si>
  <si>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</si>
  <si>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</si>
  <si>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</si>
  <si>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</si>
  <si>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</si>
  <si>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</si>
  <si>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</si>
  <si>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</si>
  <si>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</si>
  <si>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</si>
  <si>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</si>
  <si>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</si>
  <si>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</si>
  <si>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</si>
  <si>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</si>
  <si>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</si>
  <si>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</si>
  <si>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</si>
  <si>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</si>
  <si>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</si>
  <si>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</si>
  <si>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</si>
  <si>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</si>
  <si>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</si>
  <si>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</si>
  <si>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</si>
  <si>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</si>
  <si>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</si>
  <si>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</si>
  <si>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</si>
  <si>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</si>
  <si>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</si>
  <si>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SBUA</t>
  </si>
  <si>
    <t>BUA</t>
  </si>
  <si>
    <t>Guideline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</si>
</sst>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166" fontId="0" fillId="0" borderId="0" xfId="1" applyNumberFormat="1" applyFont="1"/>
    <xf numFmtId="166" fontId="0" fillId="0" borderId="0" xfId="0" applyNumberFormat="1"/>
    <xf numFmtId="0" fontId="0" fillId="3" borderId="8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tabSelected="1" workbookViewId="0">
      <selection activeCell="D20" sqref="D20"/>
    </sheetView>
  </sheetViews>
  <sheetFormatPr defaultRowHeight="15" x14ac:dyDescent="0.25"/>
  <cols>
    <col min="1" max="1" width="28.42578125" bestFit="1" customWidth="1"/>
    <col min="2" max="2" width="14.28515625" hidden="1" customWidth="1"/>
    <col min="3" max="3" width="14.28515625" bestFit="1" customWidth="1"/>
    <col min="5" max="5" width="11.5703125" bestFit="1" customWidth="1"/>
    <col min="17" max="17" width="10" bestFit="1" customWidth="1"/>
    <col min="18" max="18" width="9.28515625" bestFit="1" customWidth="1"/>
  </cols>
  <sheetData>
    <row r="2" spans="1:18" x14ac:dyDescent="0.25">
      <c r="A2" s="17"/>
      <c r="B2" s="17"/>
      <c r="C2" s="17"/>
    </row>
    <row r="3" spans="1:18" x14ac:dyDescent="0.25">
      <c r="A3" s="17" t="s">
        <v>34</v>
      </c>
      <c r="B3" s="17"/>
      <c r="C3" s="17"/>
    </row>
    <row r="4" spans="1:18" x14ac:dyDescent="0.25">
      <c r="A4" s="17" t="s">
        <v>20</v>
      </c>
      <c r="B4" s="17">
        <v>2024</v>
      </c>
      <c r="C4" s="17">
        <v>2024</v>
      </c>
      <c r="I4" s="17" t="s">
        <v>14</v>
      </c>
      <c r="J4" s="17"/>
      <c r="K4" s="17"/>
      <c r="L4" s="17"/>
    </row>
    <row r="5" spans="1:18" x14ac:dyDescent="0.25">
      <c r="A5" s="17" t="s">
        <v>21</v>
      </c>
      <c r="B5" s="17">
        <v>1990</v>
      </c>
      <c r="C5" s="17">
        <v>1998</v>
      </c>
      <c r="I5" s="17">
        <v>1998</v>
      </c>
      <c r="J5" s="17">
        <v>2024</v>
      </c>
      <c r="K5" s="17">
        <f>J5-I5</f>
        <v>26</v>
      </c>
      <c r="L5" s="17">
        <f>K5-60</f>
        <v>-34</v>
      </c>
    </row>
    <row r="6" spans="1:18" x14ac:dyDescent="0.25">
      <c r="A6" s="17" t="s">
        <v>22</v>
      </c>
      <c r="B6" s="17">
        <f>B4-B5</f>
        <v>34</v>
      </c>
      <c r="C6" s="17">
        <f>C4-C5</f>
        <v>26</v>
      </c>
      <c r="K6">
        <f>100-K5</f>
        <v>74</v>
      </c>
    </row>
    <row r="7" spans="1:18" x14ac:dyDescent="0.25">
      <c r="A7" s="17"/>
      <c r="B7" s="17">
        <f>60-B6</f>
        <v>26</v>
      </c>
      <c r="C7" s="17">
        <f>60-C6</f>
        <v>34</v>
      </c>
    </row>
    <row r="8" spans="1:18" x14ac:dyDescent="0.25">
      <c r="A8" s="17" t="s">
        <v>23</v>
      </c>
      <c r="B8" s="46">
        <f>463*2800</f>
        <v>1296400</v>
      </c>
      <c r="C8" s="46">
        <f>463*2800</f>
        <v>1296400</v>
      </c>
    </row>
    <row r="9" spans="1:18" x14ac:dyDescent="0.25">
      <c r="A9" s="17" t="s">
        <v>24</v>
      </c>
      <c r="B9" s="17"/>
      <c r="C9" s="17"/>
      <c r="F9" t="s">
        <v>47</v>
      </c>
      <c r="G9">
        <v>530</v>
      </c>
      <c r="I9" t="s">
        <v>35</v>
      </c>
      <c r="J9">
        <v>386</v>
      </c>
    </row>
    <row r="10" spans="1:18" x14ac:dyDescent="0.25">
      <c r="A10" s="17"/>
      <c r="B10" s="17"/>
      <c r="C10" s="17"/>
      <c r="I10" t="s">
        <v>48</v>
      </c>
      <c r="J10">
        <f>J9*1.2</f>
        <v>463.2</v>
      </c>
    </row>
    <row r="11" spans="1:18" x14ac:dyDescent="0.25">
      <c r="A11" s="17" t="s">
        <v>25</v>
      </c>
      <c r="B11" s="17">
        <f>100-10</f>
        <v>90</v>
      </c>
      <c r="C11" s="17">
        <f>100-10</f>
        <v>90</v>
      </c>
    </row>
    <row r="12" spans="1:18" x14ac:dyDescent="0.25">
      <c r="A12" s="17" t="s">
        <v>26</v>
      </c>
      <c r="B12" s="17">
        <f>B11*B6/60</f>
        <v>51</v>
      </c>
      <c r="C12" s="17">
        <f>C11*C6/60</f>
        <v>39</v>
      </c>
    </row>
    <row r="13" spans="1:18" x14ac:dyDescent="0.25">
      <c r="A13" s="17"/>
      <c r="B13" s="47">
        <f>B12%</f>
        <v>0.51</v>
      </c>
      <c r="C13" s="47">
        <f>C12%</f>
        <v>0.39</v>
      </c>
    </row>
    <row r="14" spans="1:18" x14ac:dyDescent="0.25">
      <c r="A14" s="17"/>
      <c r="B14" s="17"/>
      <c r="C14" s="17"/>
    </row>
    <row r="15" spans="1:18" x14ac:dyDescent="0.25">
      <c r="A15" s="17" t="s">
        <v>27</v>
      </c>
      <c r="B15" s="46">
        <f>ROUND((B8*B13),0)</f>
        <v>661164</v>
      </c>
      <c r="C15" s="46">
        <f>ROUND((C8*C13),0)</f>
        <v>505596</v>
      </c>
      <c r="L15">
        <v>10.199999999999999</v>
      </c>
      <c r="M15">
        <v>16.8</v>
      </c>
      <c r="N15">
        <f>M15*L15</f>
        <v>171.35999999999999</v>
      </c>
    </row>
    <row r="16" spans="1:18" x14ac:dyDescent="0.25">
      <c r="A16" s="17" t="s">
        <v>15</v>
      </c>
      <c r="B16" s="46">
        <v>530</v>
      </c>
      <c r="C16" s="46">
        <v>530</v>
      </c>
      <c r="L16">
        <v>8.1999999999999993</v>
      </c>
      <c r="M16">
        <v>3.4</v>
      </c>
      <c r="N16">
        <f t="shared" ref="N16:N21" si="0">M16*L16</f>
        <v>27.879999999999995</v>
      </c>
      <c r="Q16" s="1">
        <v>53900</v>
      </c>
      <c r="R16" s="49">
        <f>Q16/10.764</f>
        <v>5007.4321813452252</v>
      </c>
    </row>
    <row r="17" spans="1:18" x14ac:dyDescent="0.25">
      <c r="A17" s="17" t="s">
        <v>42</v>
      </c>
      <c r="B17" s="17">
        <v>6800</v>
      </c>
      <c r="C17" s="17">
        <v>6800</v>
      </c>
      <c r="L17">
        <v>7.2</v>
      </c>
      <c r="M17">
        <v>10</v>
      </c>
      <c r="N17">
        <f t="shared" si="0"/>
        <v>72</v>
      </c>
      <c r="Q17" s="1">
        <v>13400</v>
      </c>
      <c r="R17" s="49"/>
    </row>
    <row r="18" spans="1:18" x14ac:dyDescent="0.25">
      <c r="A18" s="17" t="s">
        <v>28</v>
      </c>
      <c r="B18" s="46">
        <f>B17*B16</f>
        <v>3604000</v>
      </c>
      <c r="C18" s="46">
        <f>C17*C16</f>
        <v>3604000</v>
      </c>
      <c r="L18">
        <v>9.1999999999999993</v>
      </c>
      <c r="M18">
        <v>8.9</v>
      </c>
      <c r="N18">
        <f t="shared" si="0"/>
        <v>81.88</v>
      </c>
      <c r="Q18" s="1"/>
      <c r="R18" s="49"/>
    </row>
    <row r="19" spans="1:18" x14ac:dyDescent="0.25">
      <c r="A19" s="17" t="s">
        <v>29</v>
      </c>
      <c r="B19" s="17"/>
      <c r="C19" s="17"/>
      <c r="L19">
        <v>4.8</v>
      </c>
      <c r="M19">
        <v>3.9</v>
      </c>
      <c r="N19">
        <f t="shared" si="0"/>
        <v>18.72</v>
      </c>
      <c r="Q19" s="1">
        <f>Q16-Q17</f>
        <v>40500</v>
      </c>
      <c r="R19" s="49"/>
    </row>
    <row r="20" spans="1:18" x14ac:dyDescent="0.25">
      <c r="A20" s="43" t="s">
        <v>30</v>
      </c>
      <c r="B20" s="48">
        <f>B18-B15</f>
        <v>2942836</v>
      </c>
      <c r="C20" s="48">
        <f>C18-C15</f>
        <v>3098404</v>
      </c>
      <c r="D20">
        <f>C20/C16</f>
        <v>5846.0452830188678</v>
      </c>
      <c r="E20" s="5"/>
      <c r="L20">
        <v>3.8</v>
      </c>
      <c r="M20">
        <v>2.9</v>
      </c>
      <c r="N20">
        <f t="shared" si="0"/>
        <v>11.02</v>
      </c>
      <c r="Q20" s="1">
        <f>Q19*74%</f>
        <v>29970</v>
      </c>
      <c r="R20" s="49"/>
    </row>
    <row r="21" spans="1:18" x14ac:dyDescent="0.25">
      <c r="A21" s="43" t="s">
        <v>31</v>
      </c>
      <c r="B21" s="48">
        <f>ROUND((B20*90%),0)</f>
        <v>2648552</v>
      </c>
      <c r="C21" s="48">
        <f>ROUND((C20*90%),0)</f>
        <v>2788564</v>
      </c>
      <c r="L21">
        <v>1</v>
      </c>
      <c r="M21">
        <v>2.8</v>
      </c>
      <c r="N21">
        <f t="shared" si="0"/>
        <v>2.8</v>
      </c>
      <c r="Q21" s="1"/>
      <c r="R21" s="49"/>
    </row>
    <row r="22" spans="1:18" x14ac:dyDescent="0.25">
      <c r="A22" s="43" t="s">
        <v>32</v>
      </c>
      <c r="B22" s="48">
        <f>ROUND((B20*80%),0)</f>
        <v>2354269</v>
      </c>
      <c r="C22" s="48">
        <f>ROUND((C20*80%),0)</f>
        <v>2478723</v>
      </c>
      <c r="N22">
        <f>SUM(N15:N21)</f>
        <v>385.66</v>
      </c>
      <c r="Q22" s="1">
        <f>Q20+Q17</f>
        <v>43370</v>
      </c>
      <c r="R22" s="49">
        <f>Q22/10.764</f>
        <v>4029.1713117800077</v>
      </c>
    </row>
    <row r="23" spans="1:18" x14ac:dyDescent="0.25">
      <c r="A23" s="43" t="s">
        <v>33</v>
      </c>
      <c r="B23" s="48">
        <f>MROUND((B20*0.025/12),500)</f>
        <v>6000</v>
      </c>
      <c r="C23" s="48">
        <f>MROUND((C20*0.025/12),500)</f>
        <v>6500</v>
      </c>
      <c r="N23">
        <v>386</v>
      </c>
      <c r="R23" s="50"/>
    </row>
    <row r="24" spans="1:18" x14ac:dyDescent="0.25">
      <c r="A24" s="51" t="s">
        <v>49</v>
      </c>
      <c r="C24" s="1">
        <f>463*4029</f>
        <v>1865427</v>
      </c>
      <c r="R24" s="50"/>
    </row>
    <row r="25" spans="1:18" x14ac:dyDescent="0.25">
      <c r="B25" s="5">
        <f>B20/222</f>
        <v>13256.018018018018</v>
      </c>
      <c r="C25" s="5"/>
      <c r="N25">
        <f>N23*1.2</f>
        <v>463.2</v>
      </c>
    </row>
    <row r="32" spans="1:18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2024-02-23T18:33:02Z</dcterms:modified>
</cp:coreProperties>
</file>