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PRIYA SINH DUBEY - Union\"/>
    </mc:Choice>
  </mc:AlternateContent>
  <xr:revisionPtr revIDLastSave="0" documentId="13_ncr:1_{3105A184-57D1-4B0C-B045-790992E9EF5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L35" i="22" l="1"/>
  <c r="K35" i="22"/>
  <c r="E52" i="4"/>
  <c r="E46" i="4"/>
  <c r="E53" i="4"/>
  <c r="D49" i="4"/>
  <c r="D52" i="4" s="1"/>
  <c r="D50" i="4"/>
  <c r="D51" i="4"/>
  <c r="D48" i="4"/>
  <c r="D40" i="4"/>
  <c r="D41" i="4"/>
  <c r="D42" i="4"/>
  <c r="D43" i="4"/>
  <c r="D46" i="4" s="1"/>
  <c r="D53" i="4" s="1"/>
  <c r="D44" i="4"/>
  <c r="D45" i="4"/>
  <c r="D39" i="4"/>
  <c r="E34" i="4"/>
  <c r="E33" i="4"/>
  <c r="E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Q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<sst xmlns="http://schemas.openxmlformats.org/spreadsheetml/2006/main" count="53" uniqueCount="47">
  <si>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</si>
  <si>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</si>
  <si>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</si>
  <si>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</si>
  <si>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</si>
  <si>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</si>
  <si>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</si>
  <si>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</si>
  <si>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</si>
  <si>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</si>
  <si>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</si>
  <si>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</si>
  <si>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</si>
  <si>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</si>
  <si>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</si>
  <si>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</si>
  <si>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</si>
  <si>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</si>
  <si>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</si>
  <si>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</si>
  <si>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</si>
  <si>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</si>
  <si>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</si>
  <si>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</si>
  <si>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</si>
  <si>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</si>
  <si>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</si>
  <si>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</si>
  <si>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</si>
  <si>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</si>
  <si>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</si>
  <si>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</si>
  <si>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</si>
  <si>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</si>
  <si>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</si>
  <si>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</si>
  <si>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</si>
  <si>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</si>
  <si>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</si>
  <si>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</si>
  <si>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Union Bank Of India ( Sakinaka Branch ) - PRIYA SINH DUBEY</t>
  </si>
  <si>
    <t>Index II CA</t>
  </si>
  <si>
    <t>Bal &amp; Terr</t>
  </si>
  <si>
    <t>Measured CA</t>
  </si>
  <si>
    <t>Balcony</t>
  </si>
  <si>
    <t>banker - Amit Shrivastav - 9740297466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</si>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</sst>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43" fontId="11" fillId="3" borderId="0" xfId="0" applyNumberFormat="1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269205</xdr:colOff>
      <xdr:row>42</xdr:row>
      <xdr:rowOff>143948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42C27F-AACA-4EBB-9537-9917F1E12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47605" cy="768774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0</xdr:rowOff>
    </xdr:from>
    <xdr:to>
      <xdr:col>26</xdr:col>
      <xdr:colOff>364488</xdr:colOff>
      <xdr:row>30</xdr:row>
      <xdr:rowOff>165949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6F97D6-E8B7-4D17-BA2D-6381C5EA0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1075" y="0"/>
          <a:ext cx="15233013" cy="58809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29</xdr:col>
      <xdr:colOff>535942</xdr:colOff>
      <xdr:row>35</xdr:row>
      <xdr:rowOff>143819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6AEF4E-7DCE-44C9-8153-0B93BADF4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"/>
          <a:ext cx="18214342" cy="676369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593100</xdr:colOff>
      <xdr:row>33</xdr:row>
      <xdr:rowOff>38956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9CE624-A8AD-4C11-85D1-AF954FE6F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71500" cy="61349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516889</xdr:colOff>
      <xdr:row>52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9F79BF-7A7B-41FC-9395-F6EEACD7A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195289" cy="8773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373994</xdr:colOff>
      <xdr:row>45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B0C91D-3213-4CC8-8316-9363D2176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52394" cy="8478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421626</xdr:colOff>
      <xdr:row>47</xdr:row>
      <xdr:rowOff>172650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823536-3039-481E-8FD3-D6F7C5CCC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00026" cy="8602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192994</xdr:colOff>
      <xdr:row>49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241694-577F-433A-A37A-2B707941E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871394" cy="81735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154889</xdr:colOff>
      <xdr:row>43</xdr:row>
      <xdr:rowOff>144038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3722B0-7CA3-4339-9A5C-59B364CDB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7833289" cy="83355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450205</xdr:colOff>
      <xdr:row>44</xdr:row>
      <xdr:rowOff>39249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DEA1F2-885E-41CE-A07D-94E8FC216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28605" cy="82307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544702</xdr:colOff>
      <xdr:row>48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1A4521-0529-4FFD-BF82-836D21D59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736702" cy="89738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526416</xdr:colOff>
      <xdr:row>40</xdr:row>
      <xdr:rowOff>10563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69FDA8-7BD7-4C13-A6DC-F5369A2AC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04816" cy="7440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3"/>
  <sheetViews>
    <sheetView tabSelected="1" topLeftCell="B16" zoomScaleNormal="100" workbookViewId="0">
      <selection activeCell="W40" sqref="W40"/>
    </sheetView>
  </sheetViews>
  <sheetFormatPr defaultRowHeight="15" x14ac:dyDescent="0.25"/>
  <cols>
    <col min="1" max="1" width="8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39" t="s">
        <v>36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769</v>
      </c>
      <c r="C3" s="4">
        <f>B3*1.2</f>
        <v>922.8</v>
      </c>
      <c r="D3" s="4">
        <f t="shared" ref="D3:D14" si="2">C3*1.2</f>
        <v>1107.3599999999999</v>
      </c>
      <c r="E3" s="5">
        <f t="shared" ref="E3:E14" si="3">R3</f>
        <v>7500000</v>
      </c>
      <c r="F3" s="9">
        <f t="shared" ref="F3:F14" si="4">ROUND((E3/B3),0)</f>
        <v>9753</v>
      </c>
      <c r="G3" s="9">
        <f t="shared" ref="G3:G14" si="5">ROUND((E3/C3),0)</f>
        <v>8127</v>
      </c>
      <c r="H3" s="9">
        <f t="shared" ref="H3:H14" si="6">ROUND((E3/D3),0)</f>
        <v>6773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769</v>
      </c>
      <c r="R3" s="2">
        <v>7500000</v>
      </c>
    </row>
    <row r="4" spans="1:20" x14ac:dyDescent="0.25">
      <c r="A4" s="4">
        <f t="shared" ref="A4:A9" si="9">N4</f>
        <v>0</v>
      </c>
      <c r="B4" s="4">
        <f t="shared" ref="B4:B9" si="10">Q4</f>
        <v>827</v>
      </c>
      <c r="C4" s="4">
        <f t="shared" ref="C4:C9" si="11">B4*1.2</f>
        <v>992.4</v>
      </c>
      <c r="D4" s="4">
        <f t="shared" ref="D4:D9" si="12">C4*1.2</f>
        <v>1190.8799999999999</v>
      </c>
      <c r="E4" s="5">
        <f t="shared" ref="E4:E9" si="13">R4</f>
        <v>9000000</v>
      </c>
      <c r="F4" s="9">
        <f t="shared" ref="F4:F9" si="14">ROUND((E4/B4),0)</f>
        <v>10883</v>
      </c>
      <c r="G4" s="9">
        <f t="shared" ref="G4:G9" si="15">ROUND((E4/C4),0)</f>
        <v>9069</v>
      </c>
      <c r="H4" s="9">
        <f t="shared" ref="H4:H9" si="16">ROUND((E4/D4),0)</f>
        <v>7557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827</v>
      </c>
      <c r="R4" s="2">
        <v>9000000</v>
      </c>
    </row>
    <row r="5" spans="1:20" x14ac:dyDescent="0.25">
      <c r="A5" s="4">
        <f t="shared" si="9"/>
        <v>0</v>
      </c>
      <c r="B5" s="4">
        <f t="shared" si="10"/>
        <v>683</v>
      </c>
      <c r="C5" s="4">
        <f t="shared" si="11"/>
        <v>819.6</v>
      </c>
      <c r="D5" s="4">
        <f t="shared" si="12"/>
        <v>983.52</v>
      </c>
      <c r="E5" s="5">
        <f t="shared" si="13"/>
        <v>7500000</v>
      </c>
      <c r="F5" s="9">
        <f t="shared" si="14"/>
        <v>10981</v>
      </c>
      <c r="G5" s="9">
        <f t="shared" si="15"/>
        <v>9151</v>
      </c>
      <c r="H5" s="9">
        <f t="shared" si="16"/>
        <v>7626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683</v>
      </c>
      <c r="R5" s="2">
        <v>7500000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39" t="s">
        <v>37</v>
      </c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</row>
    <row r="16" spans="1:20" x14ac:dyDescent="0.25">
      <c r="A16" s="4">
        <f t="shared" ref="A16:A28" si="32">N16</f>
        <v>0</v>
      </c>
      <c r="B16" s="4">
        <f t="shared" ref="B16:B28" si="33">Q16</f>
        <v>991.66666666666674</v>
      </c>
      <c r="C16" s="4">
        <f>B16*1.2</f>
        <v>1190</v>
      </c>
      <c r="D16" s="4">
        <f t="shared" ref="D16:D28" si="34">C16*1.2</f>
        <v>1428</v>
      </c>
      <c r="E16" s="5">
        <f t="shared" ref="E16:E28" si="35">R16</f>
        <v>11000000</v>
      </c>
      <c r="F16" s="9">
        <f t="shared" ref="F16:F28" si="36">ROUND((E16/B16),0)</f>
        <v>11092</v>
      </c>
      <c r="G16" s="9">
        <f t="shared" ref="G16:G28" si="37">ROUND((E16/C16),0)</f>
        <v>9244</v>
      </c>
      <c r="H16" s="9">
        <f t="shared" ref="H16:H28" si="38">ROUND((E16/D16),0)</f>
        <v>7703</v>
      </c>
      <c r="I16" s="4" t="e">
        <f>#REF!</f>
        <v>#REF!</v>
      </c>
      <c r="J16" s="4">
        <f t="shared" ref="J16:J28" si="39">S16</f>
        <v>0</v>
      </c>
      <c r="O16">
        <v>0</v>
      </c>
      <c r="P16">
        <v>1190</v>
      </c>
      <c r="Q16">
        <f t="shared" ref="P16:Q28" si="40">P16/1.2</f>
        <v>991.66666666666674</v>
      </c>
      <c r="R16" s="2">
        <v>11000000</v>
      </c>
    </row>
    <row r="17" spans="1:24" x14ac:dyDescent="0.25">
      <c r="A17" s="4">
        <f t="shared" si="32"/>
        <v>0</v>
      </c>
      <c r="B17" s="4">
        <f t="shared" si="33"/>
        <v>1040.8333333333335</v>
      </c>
      <c r="C17" s="4">
        <f t="shared" ref="C17:C28" si="41">B17*1.2</f>
        <v>1249.0000000000002</v>
      </c>
      <c r="D17" s="4">
        <f t="shared" si="34"/>
        <v>1498.8000000000002</v>
      </c>
      <c r="E17" s="5">
        <f t="shared" si="35"/>
        <v>14000000</v>
      </c>
      <c r="F17" s="9">
        <f t="shared" si="36"/>
        <v>13451</v>
      </c>
      <c r="G17" s="9">
        <f t="shared" si="37"/>
        <v>11209</v>
      </c>
      <c r="H17" s="9">
        <f t="shared" si="38"/>
        <v>9341</v>
      </c>
      <c r="I17" s="4" t="e">
        <f>#REF!</f>
        <v>#REF!</v>
      </c>
      <c r="J17" s="4">
        <f t="shared" si="39"/>
        <v>0</v>
      </c>
      <c r="O17">
        <v>0</v>
      </c>
      <c r="P17">
        <v>1249</v>
      </c>
      <c r="Q17">
        <f t="shared" si="40"/>
        <v>1040.8333333333335</v>
      </c>
      <c r="R17" s="2">
        <v>14000000</v>
      </c>
    </row>
    <row r="18" spans="1:24" s="46" customFormat="1" x14ac:dyDescent="0.25">
      <c r="A18" s="44">
        <f t="shared" si="32"/>
        <v>0</v>
      </c>
      <c r="B18" s="44">
        <f t="shared" si="33"/>
        <v>750</v>
      </c>
      <c r="C18" s="44">
        <f t="shared" si="41"/>
        <v>900</v>
      </c>
      <c r="D18" s="44">
        <f t="shared" si="34"/>
        <v>1080</v>
      </c>
      <c r="E18" s="45">
        <f t="shared" si="35"/>
        <v>11500000</v>
      </c>
      <c r="F18" s="44">
        <f t="shared" si="36"/>
        <v>15333</v>
      </c>
      <c r="G18" s="44">
        <f t="shared" si="37"/>
        <v>12778</v>
      </c>
      <c r="H18" s="44">
        <f t="shared" si="38"/>
        <v>10648</v>
      </c>
      <c r="I18" s="44" t="e">
        <f>#REF!</f>
        <v>#REF!</v>
      </c>
      <c r="J18" s="44">
        <f t="shared" si="39"/>
        <v>0</v>
      </c>
      <c r="O18" s="46">
        <v>0</v>
      </c>
      <c r="P18" s="46">
        <f t="shared" si="40"/>
        <v>0</v>
      </c>
      <c r="Q18" s="46">
        <v>750</v>
      </c>
      <c r="R18" s="47">
        <v>11500000</v>
      </c>
    </row>
    <row r="19" spans="1:24" x14ac:dyDescent="0.25">
      <c r="A19" s="4">
        <f t="shared" si="32"/>
        <v>0</v>
      </c>
      <c r="B19" s="4">
        <f t="shared" si="33"/>
        <v>780</v>
      </c>
      <c r="C19" s="4">
        <f t="shared" si="41"/>
        <v>936</v>
      </c>
      <c r="D19" s="4">
        <f t="shared" si="34"/>
        <v>1123.2</v>
      </c>
      <c r="E19" s="5">
        <f t="shared" si="35"/>
        <v>10700000</v>
      </c>
      <c r="F19" s="9">
        <f t="shared" si="36"/>
        <v>13718</v>
      </c>
      <c r="G19" s="9">
        <f t="shared" si="37"/>
        <v>11432</v>
      </c>
      <c r="H19" s="9">
        <f t="shared" si="38"/>
        <v>9526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780</v>
      </c>
      <c r="R19" s="2">
        <v>10700000</v>
      </c>
    </row>
    <row r="20" spans="1:24" s="46" customFormat="1" x14ac:dyDescent="0.25">
      <c r="A20" s="44">
        <f t="shared" si="32"/>
        <v>0</v>
      </c>
      <c r="B20" s="44">
        <f t="shared" si="33"/>
        <v>625</v>
      </c>
      <c r="C20" s="44">
        <f t="shared" si="41"/>
        <v>750</v>
      </c>
      <c r="D20" s="44">
        <f t="shared" si="34"/>
        <v>900</v>
      </c>
      <c r="E20" s="45">
        <f t="shared" si="35"/>
        <v>12300000</v>
      </c>
      <c r="F20" s="44">
        <f t="shared" si="36"/>
        <v>19680</v>
      </c>
      <c r="G20" s="44">
        <f t="shared" si="37"/>
        <v>16400</v>
      </c>
      <c r="H20" s="44">
        <f t="shared" si="38"/>
        <v>13667</v>
      </c>
      <c r="I20" s="44" t="e">
        <f>#REF!</f>
        <v>#REF!</v>
      </c>
      <c r="J20" s="44">
        <f t="shared" si="39"/>
        <v>0</v>
      </c>
      <c r="O20" s="46">
        <v>0</v>
      </c>
      <c r="P20" s="46">
        <v>750</v>
      </c>
      <c r="Q20" s="46">
        <f t="shared" si="40"/>
        <v>625</v>
      </c>
      <c r="R20" s="47">
        <v>12300000</v>
      </c>
    </row>
    <row r="21" spans="1:24" x14ac:dyDescent="0.25">
      <c r="A21" s="4">
        <f t="shared" si="32"/>
        <v>0</v>
      </c>
      <c r="B21" s="4">
        <f t="shared" si="33"/>
        <v>750</v>
      </c>
      <c r="C21" s="4">
        <f t="shared" si="41"/>
        <v>900</v>
      </c>
      <c r="D21" s="4">
        <f t="shared" si="34"/>
        <v>1080</v>
      </c>
      <c r="E21" s="5">
        <f t="shared" si="35"/>
        <v>10800000</v>
      </c>
      <c r="F21" s="9">
        <f t="shared" si="36"/>
        <v>14400</v>
      </c>
      <c r="G21" s="9">
        <f t="shared" si="37"/>
        <v>12000</v>
      </c>
      <c r="H21" s="9">
        <f t="shared" si="38"/>
        <v>10000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750</v>
      </c>
      <c r="R21" s="2">
        <v>10800000</v>
      </c>
    </row>
    <row r="22" spans="1:24" x14ac:dyDescent="0.25">
      <c r="A22" s="4">
        <f t="shared" ref="A22:A24" si="42">N22</f>
        <v>0</v>
      </c>
      <c r="B22" s="4">
        <f t="shared" ref="B22:B24" si="43">Q22</f>
        <v>800</v>
      </c>
      <c r="C22" s="4">
        <f t="shared" ref="C22:C24" si="44">B22*1.2</f>
        <v>960</v>
      </c>
      <c r="D22" s="4">
        <f t="shared" ref="D22:D24" si="45">C22*1.2</f>
        <v>1152</v>
      </c>
      <c r="E22" s="5">
        <f t="shared" ref="E22:E24" si="46">R22</f>
        <v>12200000</v>
      </c>
      <c r="F22" s="9">
        <f t="shared" ref="F22:F24" si="47">ROUND((E22/B22),0)</f>
        <v>15250</v>
      </c>
      <c r="G22" s="9">
        <f t="shared" ref="G22:G24" si="48">ROUND((E22/C22),0)</f>
        <v>12708</v>
      </c>
      <c r="H22" s="9">
        <f t="shared" ref="H22:H24" si="49">ROUND((E22/D22),0)</f>
        <v>10590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3" si="51">O22/1.2</f>
        <v>0</v>
      </c>
      <c r="Q22">
        <v>800</v>
      </c>
      <c r="R22" s="2">
        <v>12200000</v>
      </c>
    </row>
    <row r="23" spans="1:24" x14ac:dyDescent="0.25">
      <c r="A23" s="4">
        <f t="shared" si="42"/>
        <v>0</v>
      </c>
      <c r="B23" s="4">
        <f t="shared" si="43"/>
        <v>770</v>
      </c>
      <c r="C23" s="4">
        <f t="shared" si="44"/>
        <v>924</v>
      </c>
      <c r="D23" s="4">
        <f t="shared" si="45"/>
        <v>1108.8</v>
      </c>
      <c r="E23" s="5">
        <f t="shared" si="46"/>
        <v>11500000</v>
      </c>
      <c r="F23" s="9">
        <f t="shared" si="47"/>
        <v>14935</v>
      </c>
      <c r="G23" s="9">
        <f t="shared" si="48"/>
        <v>12446</v>
      </c>
      <c r="H23" s="9">
        <f t="shared" si="49"/>
        <v>10372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770</v>
      </c>
      <c r="R23" s="2">
        <v>11500000</v>
      </c>
    </row>
    <row r="24" spans="1:24" x14ac:dyDescent="0.25">
      <c r="A24" s="4">
        <f t="shared" si="42"/>
        <v>0</v>
      </c>
      <c r="B24" s="4">
        <f t="shared" si="43"/>
        <v>942.5</v>
      </c>
      <c r="C24" s="4">
        <f t="shared" si="44"/>
        <v>1131</v>
      </c>
      <c r="D24" s="4">
        <f t="shared" si="45"/>
        <v>1357.2</v>
      </c>
      <c r="E24" s="5">
        <f t="shared" si="46"/>
        <v>12500000</v>
      </c>
      <c r="F24" s="9">
        <f t="shared" si="47"/>
        <v>13263</v>
      </c>
      <c r="G24" s="9">
        <f t="shared" si="48"/>
        <v>11052</v>
      </c>
      <c r="H24" s="9">
        <f t="shared" si="49"/>
        <v>9210</v>
      </c>
      <c r="I24" s="4" t="e">
        <f>#REF!</f>
        <v>#REF!</v>
      </c>
      <c r="J24" s="4">
        <f t="shared" si="50"/>
        <v>0</v>
      </c>
      <c r="O24">
        <v>0</v>
      </c>
      <c r="P24">
        <v>1131</v>
      </c>
      <c r="Q24">
        <f t="shared" ref="Q24" si="52">P24/1.2</f>
        <v>942.5</v>
      </c>
      <c r="R24" s="2">
        <v>12500000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16500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14000</v>
      </c>
      <c r="X31" s="22"/>
    </row>
    <row r="32" spans="1:24" ht="15.75" x14ac:dyDescent="0.25">
      <c r="C32" t="s">
        <v>41</v>
      </c>
      <c r="D32">
        <v>45.017000000000003</v>
      </c>
      <c r="E32">
        <f>D32*10.764</f>
        <v>484.56298800000002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:25" ht="15.75" x14ac:dyDescent="0.25">
      <c r="C33" t="s">
        <v>42</v>
      </c>
      <c r="D33">
        <v>29.027000000000001</v>
      </c>
      <c r="E33">
        <f>D33*10.764</f>
        <v>312.44662799999998</v>
      </c>
      <c r="S33" s="10"/>
      <c r="T33" s="10"/>
      <c r="U33" s="17" t="s">
        <v>17</v>
      </c>
      <c r="V33" s="23"/>
      <c r="W33" s="24">
        <f>X33-X34</f>
        <v>7</v>
      </c>
      <c r="X33" s="25">
        <v>2024</v>
      </c>
    </row>
    <row r="34" spans="1:25" ht="15.75" x14ac:dyDescent="0.25">
      <c r="E34">
        <f>SUM(E32:E33)</f>
        <v>797.00961600000005</v>
      </c>
      <c r="S34" s="10"/>
      <c r="T34" s="10"/>
      <c r="U34" s="17" t="s">
        <v>18</v>
      </c>
      <c r="V34" s="23"/>
      <c r="W34" s="24">
        <f>W35-W33</f>
        <v>53</v>
      </c>
      <c r="X34" s="24">
        <v>2017</v>
      </c>
      <c r="Y34" t="s">
        <v>46</v>
      </c>
    </row>
    <row r="35" spans="1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:25" ht="39" customHeight="1" x14ac:dyDescent="0.25">
      <c r="P36" s="40" t="s">
        <v>40</v>
      </c>
      <c r="Q36" s="40"/>
      <c r="R36" s="40"/>
      <c r="S36" s="40"/>
      <c r="T36" s="41"/>
      <c r="U36" s="21" t="s">
        <v>20</v>
      </c>
      <c r="V36" s="23"/>
      <c r="W36" s="24">
        <f>90*W33/W35</f>
        <v>10.5</v>
      </c>
      <c r="X36" s="24"/>
    </row>
    <row r="37" spans="1:25" ht="15.75" x14ac:dyDescent="0.25">
      <c r="C37" t="s">
        <v>43</v>
      </c>
      <c r="U37" s="17"/>
      <c r="V37" s="26"/>
      <c r="W37" s="27">
        <f>W36%</f>
        <v>0.105</v>
      </c>
      <c r="X37" s="27"/>
    </row>
    <row r="38" spans="1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262.5</v>
      </c>
      <c r="X38" s="22"/>
    </row>
    <row r="39" spans="1:25" ht="15.75" x14ac:dyDescent="0.25">
      <c r="B39">
        <v>3.6</v>
      </c>
      <c r="C39">
        <v>5</v>
      </c>
      <c r="D39">
        <f>B39*C39</f>
        <v>18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2237.5</v>
      </c>
      <c r="X39" s="22"/>
    </row>
    <row r="40" spans="1:25" ht="15.75" x14ac:dyDescent="0.25">
      <c r="B40">
        <v>3.33</v>
      </c>
      <c r="C40">
        <v>2.34</v>
      </c>
      <c r="D40">
        <f t="shared" ref="D40:D45" si="53">B40*C40</f>
        <v>7.7921999999999993</v>
      </c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14000</v>
      </c>
      <c r="X40" s="22"/>
    </row>
    <row r="41" spans="1:25" ht="15.75" x14ac:dyDescent="0.25">
      <c r="B41">
        <v>4.0999999999999996</v>
      </c>
      <c r="C41">
        <v>2.97</v>
      </c>
      <c r="D41">
        <f t="shared" si="53"/>
        <v>12.177</v>
      </c>
      <c r="G41" s="42" t="s">
        <v>45</v>
      </c>
      <c r="H41" s="42"/>
      <c r="I41" s="42"/>
      <c r="R41" s="6" t="s">
        <v>25</v>
      </c>
      <c r="S41" s="16">
        <f>S40*90%</f>
        <v>0</v>
      </c>
      <c r="U41" s="23"/>
      <c r="V41" s="18"/>
      <c r="W41" s="19"/>
      <c r="X41" s="22"/>
    </row>
    <row r="42" spans="1:25" ht="15.75" x14ac:dyDescent="0.25">
      <c r="B42">
        <v>3.05</v>
      </c>
      <c r="C42">
        <v>4</v>
      </c>
      <c r="D42">
        <f t="shared" si="53"/>
        <v>12.2</v>
      </c>
      <c r="G42" s="42"/>
      <c r="H42" s="42"/>
      <c r="I42" s="42"/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16237.5</v>
      </c>
      <c r="X42" s="22"/>
    </row>
    <row r="43" spans="1:25" ht="15.75" x14ac:dyDescent="0.25">
      <c r="B43">
        <v>1.06</v>
      </c>
      <c r="C43">
        <v>2.1</v>
      </c>
      <c r="D43">
        <f t="shared" si="53"/>
        <v>2.2260000000000004</v>
      </c>
      <c r="G43" s="42"/>
      <c r="H43" s="42"/>
      <c r="I43" s="42"/>
      <c r="S43" s="10"/>
      <c r="T43" s="10"/>
      <c r="U43" s="23"/>
      <c r="V43" s="23"/>
      <c r="W43" s="24"/>
      <c r="X43" s="24"/>
    </row>
    <row r="44" spans="1:25" ht="15.75" x14ac:dyDescent="0.25">
      <c r="B44">
        <v>1.1399999999999999</v>
      </c>
      <c r="C44">
        <v>2.06</v>
      </c>
      <c r="D44">
        <f t="shared" si="53"/>
        <v>2.3483999999999998</v>
      </c>
      <c r="S44" s="10"/>
      <c r="T44" s="10"/>
      <c r="U44" s="28" t="s">
        <v>38</v>
      </c>
      <c r="V44" s="30"/>
      <c r="W44" s="25">
        <v>797</v>
      </c>
      <c r="X44" s="24"/>
    </row>
    <row r="45" spans="1:25" ht="15.75" x14ac:dyDescent="0.25">
      <c r="B45">
        <v>2.73</v>
      </c>
      <c r="C45">
        <v>0.87</v>
      </c>
      <c r="D45">
        <f t="shared" si="53"/>
        <v>2.3750999999999998</v>
      </c>
      <c r="P45" s="13" t="s">
        <v>30</v>
      </c>
      <c r="S45" s="10"/>
      <c r="T45" s="11"/>
      <c r="U45" s="17" t="s">
        <v>24</v>
      </c>
      <c r="V45" s="31"/>
      <c r="W45" s="32">
        <f>W42*W44+X46</f>
        <v>12941287.5</v>
      </c>
    </row>
    <row r="46" spans="1:25" ht="15.75" x14ac:dyDescent="0.25">
      <c r="D46">
        <f>SUM(D39:D45)</f>
        <v>57.118700000000004</v>
      </c>
      <c r="E46">
        <f>D46*10.764</f>
        <v>614.82568679999997</v>
      </c>
      <c r="S46" s="11"/>
      <c r="T46" s="10"/>
      <c r="U46" s="17" t="s">
        <v>25</v>
      </c>
      <c r="V46" s="23"/>
      <c r="W46" s="33">
        <f>W45*0.9</f>
        <v>11647158.75</v>
      </c>
    </row>
    <row r="47" spans="1:25" ht="15.75" x14ac:dyDescent="0.25">
      <c r="S47" s="10"/>
      <c r="T47" s="10"/>
      <c r="U47" s="17" t="s">
        <v>26</v>
      </c>
      <c r="V47" s="23"/>
      <c r="W47" s="43">
        <f>W45*0.8</f>
        <v>10353030</v>
      </c>
      <c r="X47" s="33"/>
    </row>
    <row r="48" spans="1:25" ht="15.75" x14ac:dyDescent="0.25">
      <c r="A48" t="s">
        <v>44</v>
      </c>
      <c r="B48">
        <v>2.4500000000000002</v>
      </c>
      <c r="C48">
        <v>1.35</v>
      </c>
      <c r="D48">
        <f t="shared" ref="D48:D51" si="54">B48*C48</f>
        <v>3.3075000000000006</v>
      </c>
      <c r="O48" s="10"/>
      <c r="P48" s="10"/>
      <c r="Q48" s="10"/>
      <c r="R48" s="10"/>
      <c r="S48" s="10"/>
      <c r="T48" s="10"/>
      <c r="U48" s="17"/>
      <c r="V48" s="23"/>
      <c r="W48" s="34"/>
      <c r="X48" s="24"/>
    </row>
    <row r="49" spans="2:24" ht="15.75" x14ac:dyDescent="0.25">
      <c r="B49">
        <v>2.34</v>
      </c>
      <c r="C49">
        <v>1.4</v>
      </c>
      <c r="D49">
        <f t="shared" si="54"/>
        <v>3.2759999999999998</v>
      </c>
      <c r="U49" s="35" t="s">
        <v>27</v>
      </c>
      <c r="V49" s="36"/>
      <c r="W49" s="37">
        <f>W30*W44</f>
        <v>1992500</v>
      </c>
      <c r="X49" s="37"/>
    </row>
    <row r="50" spans="2:24" ht="15.75" x14ac:dyDescent="0.25">
      <c r="B50">
        <v>2.97</v>
      </c>
      <c r="C50">
        <v>0.7</v>
      </c>
      <c r="D50">
        <f t="shared" si="54"/>
        <v>2.0790000000000002</v>
      </c>
      <c r="U50" s="17" t="s">
        <v>28</v>
      </c>
      <c r="V50" s="23"/>
      <c r="W50" s="34"/>
      <c r="X50" s="34"/>
    </row>
    <row r="51" spans="2:24" ht="15.75" x14ac:dyDescent="0.25">
      <c r="B51">
        <v>3.05</v>
      </c>
      <c r="C51">
        <v>0.7</v>
      </c>
      <c r="D51">
        <f t="shared" si="54"/>
        <v>2.1349999999999998</v>
      </c>
      <c r="U51" s="38" t="s">
        <v>29</v>
      </c>
      <c r="V51" s="34"/>
      <c r="W51" s="33">
        <f>W45*0.025/12</f>
        <v>26961.015625</v>
      </c>
      <c r="X51" s="33"/>
    </row>
    <row r="52" spans="2:24" x14ac:dyDescent="0.25">
      <c r="D52">
        <f>SUM(D48:D51)</f>
        <v>10.797500000000001</v>
      </c>
      <c r="E52">
        <f>D52*10.764</f>
        <v>116.22429000000001</v>
      </c>
    </row>
    <row r="53" spans="2:24" x14ac:dyDescent="0.25">
      <c r="D53">
        <f>D46+D52</f>
        <v>67.916200000000003</v>
      </c>
      <c r="E53">
        <f>D53*10.764</f>
        <v>731.04997679999997</v>
      </c>
    </row>
  </sheetData>
  <mergeCells count="4">
    <mergeCell ref="A15:R15"/>
    <mergeCell ref="A2:R2"/>
    <mergeCell ref="P36:T36"/>
    <mergeCell ref="G41:I4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K33:L35"/>
  <sheetViews>
    <sheetView workbookViewId="0">
      <selection activeCell="L36" sqref="L36"/>
    </sheetView>
  </sheetViews>
  <sheetFormatPr defaultRowHeight="15" x14ac:dyDescent="0.25"/>
  <sheetData>
    <row r="33" spans="11:12" x14ac:dyDescent="0.25">
      <c r="K33">
        <v>63.64</v>
      </c>
    </row>
    <row r="34" spans="11:12" x14ac:dyDescent="0.25">
      <c r="K34">
        <v>7.8</v>
      </c>
    </row>
    <row r="35" spans="11:12" x14ac:dyDescent="0.25">
      <c r="K35">
        <f>SUM(K33:K34)</f>
        <v>71.44</v>
      </c>
      <c r="L35">
        <f>K35*10.764</f>
        <v>768.98015999999996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2024-02-26T10:11:43Z</dcterms:modified>
</cp:coreProperties>
</file>