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 Making Cases\Sadhana Rajiv Patil-Nallasopara\2024\"/>
    </mc:Choice>
  </mc:AlternateContent>
  <xr:revisionPtr revIDLastSave="0" documentId="13_ncr:1_{9AA1B5E2-70BA-40EE-B566-D54DA9726A6F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Sheet4" sheetId="4" r:id="rId1"/>
    <sheet name="Sheet1" sheetId="5" r:id="rId2"/>
    <sheet name="Sheet2" sheetId="6" r:id="rId3"/>
    <sheet name="Sheet3" sheetId="7" r:id="rId4"/>
    <sheet name="Sheet5" sheetId="8" r:id="rId5"/>
  </sheets>
  <calcPr calcId="191029"/>
</workbook>
</file>

<file path=xl/calcChain.xml><?xml version="1.0" encoding="utf-8"?>
<calcChain xmlns="http://schemas.openxmlformats.org/spreadsheetml/2006/main">
  <c r="N20" i="8" l="1"/>
  <c r="O20" i="8" s="1"/>
  <c r="P20" i="8" s="1"/>
  <c r="Q20" i="8" s="1"/>
  <c r="R20" i="8" s="1"/>
  <c r="I20" i="8"/>
  <c r="H20" i="8"/>
  <c r="G20" i="8"/>
  <c r="D20" i="8"/>
  <c r="B20" i="8"/>
  <c r="A20" i="8"/>
  <c r="N19" i="8"/>
  <c r="O19" i="8" s="1"/>
  <c r="P19" i="8" s="1"/>
  <c r="Q19" i="8" s="1"/>
  <c r="R19" i="8" s="1"/>
  <c r="I19" i="8"/>
  <c r="H19" i="8"/>
  <c r="G19" i="8"/>
  <c r="D19" i="8"/>
  <c r="B19" i="8"/>
  <c r="A19" i="8"/>
  <c r="O18" i="8"/>
  <c r="P18" i="8" s="1"/>
  <c r="Q18" i="8" s="1"/>
  <c r="R18" i="8" s="1"/>
  <c r="N18" i="8"/>
  <c r="I18" i="8"/>
  <c r="H18" i="8"/>
  <c r="G18" i="8"/>
  <c r="D18" i="8"/>
  <c r="B18" i="8"/>
  <c r="A18" i="8"/>
  <c r="N17" i="8"/>
  <c r="O17" i="8" s="1"/>
  <c r="P17" i="8" s="1"/>
  <c r="Q17" i="8" s="1"/>
  <c r="R17" i="8" s="1"/>
  <c r="I17" i="8"/>
  <c r="H17" i="8"/>
  <c r="G17" i="8"/>
  <c r="D17" i="8"/>
  <c r="B17" i="8"/>
  <c r="A17" i="8"/>
  <c r="N16" i="8"/>
  <c r="O16" i="8" s="1"/>
  <c r="P16" i="8" s="1"/>
  <c r="Q16" i="8" s="1"/>
  <c r="R16" i="8" s="1"/>
  <c r="I16" i="8"/>
  <c r="H16" i="8"/>
  <c r="G16" i="8"/>
  <c r="D16" i="8"/>
  <c r="B16" i="8"/>
  <c r="A16" i="8"/>
  <c r="P15" i="8"/>
  <c r="Q15" i="8" s="1"/>
  <c r="R15" i="8" s="1"/>
  <c r="O15" i="8"/>
  <c r="N15" i="8"/>
  <c r="I15" i="8"/>
  <c r="H15" i="8"/>
  <c r="G15" i="8"/>
  <c r="D15" i="8"/>
  <c r="B15" i="8"/>
  <c r="A15" i="8"/>
  <c r="O14" i="8"/>
  <c r="P14" i="8" s="1"/>
  <c r="Q14" i="8" s="1"/>
  <c r="R14" i="8" s="1"/>
  <c r="N14" i="8"/>
  <c r="I14" i="8"/>
  <c r="H14" i="8"/>
  <c r="G14" i="8"/>
  <c r="D14" i="8"/>
  <c r="B14" i="8"/>
  <c r="A14" i="8"/>
  <c r="N13" i="8"/>
  <c r="O13" i="8" s="1"/>
  <c r="P13" i="8" s="1"/>
  <c r="Q13" i="8" s="1"/>
  <c r="R13" i="8" s="1"/>
  <c r="I13" i="8"/>
  <c r="H13" i="8"/>
  <c r="G13" i="8"/>
  <c r="D13" i="8"/>
  <c r="B13" i="8"/>
  <c r="A13" i="8"/>
  <c r="N12" i="8"/>
  <c r="O12" i="8" s="1"/>
  <c r="P12" i="8" s="1"/>
  <c r="Q12" i="8" s="1"/>
  <c r="R12" i="8" s="1"/>
  <c r="I12" i="8"/>
  <c r="H12" i="8"/>
  <c r="G12" i="8"/>
  <c r="D12" i="8"/>
  <c r="B12" i="8"/>
  <c r="A12" i="8"/>
  <c r="N11" i="8"/>
  <c r="O11" i="8" s="1"/>
  <c r="P11" i="8" s="1"/>
  <c r="Q11" i="8" s="1"/>
  <c r="R11" i="8" s="1"/>
  <c r="I11" i="8"/>
  <c r="H11" i="8"/>
  <c r="G11" i="8"/>
  <c r="D11" i="8"/>
  <c r="B11" i="8"/>
  <c r="A11" i="8"/>
  <c r="O10" i="8"/>
  <c r="P10" i="8" s="1"/>
  <c r="Q10" i="8" s="1"/>
  <c r="R10" i="8" s="1"/>
  <c r="N10" i="8"/>
  <c r="I10" i="8"/>
  <c r="H10" i="8"/>
  <c r="G10" i="8"/>
  <c r="D10" i="8"/>
  <c r="B10" i="8"/>
  <c r="A10" i="8"/>
  <c r="N9" i="8"/>
  <c r="O9" i="8" s="1"/>
  <c r="P9" i="8" s="1"/>
  <c r="Q9" i="8" s="1"/>
  <c r="I9" i="8"/>
  <c r="H9" i="8"/>
  <c r="G9" i="8"/>
  <c r="D9" i="8"/>
  <c r="B9" i="8"/>
  <c r="A9" i="8"/>
  <c r="N8" i="8"/>
  <c r="O8" i="8" s="1"/>
  <c r="P8" i="8" s="1"/>
  <c r="Q8" i="8" s="1"/>
  <c r="R8" i="8" s="1"/>
  <c r="I8" i="8"/>
  <c r="H8" i="8"/>
  <c r="G8" i="8"/>
  <c r="D8" i="8"/>
  <c r="B8" i="8"/>
  <c r="A8" i="8"/>
  <c r="N7" i="8"/>
  <c r="O7" i="8" s="1"/>
  <c r="P7" i="8" s="1"/>
  <c r="Q7" i="8" s="1"/>
  <c r="R7" i="8" s="1"/>
  <c r="I7" i="8"/>
  <c r="H7" i="8"/>
  <c r="G7" i="8"/>
  <c r="D7" i="8"/>
  <c r="B7" i="8"/>
  <c r="A7" i="8"/>
  <c r="N6" i="8"/>
  <c r="O6" i="8" s="1"/>
  <c r="P6" i="8" s="1"/>
  <c r="Q6" i="8" s="1"/>
  <c r="R6" i="8" s="1"/>
  <c r="I6" i="8"/>
  <c r="H6" i="8"/>
  <c r="G6" i="8"/>
  <c r="D6" i="8"/>
  <c r="B6" i="8"/>
  <c r="A6" i="8"/>
  <c r="N5" i="8"/>
  <c r="O5" i="8" s="1"/>
  <c r="P5" i="8" s="1"/>
  <c r="Q5" i="8" s="1"/>
  <c r="R5" i="8" s="1"/>
  <c r="I5" i="8"/>
  <c r="H5" i="8"/>
  <c r="G5" i="8"/>
  <c r="D5" i="8"/>
  <c r="B5" i="8"/>
  <c r="A5" i="8"/>
  <c r="N4" i="8"/>
  <c r="O4" i="8" s="1"/>
  <c r="P4" i="8" s="1"/>
  <c r="Q4" i="8" s="1"/>
  <c r="R4" i="8" s="1"/>
  <c r="I4" i="8"/>
  <c r="H4" i="8"/>
  <c r="G4" i="8"/>
  <c r="D4" i="8"/>
  <c r="B4" i="8"/>
  <c r="A4" i="8"/>
  <c r="O3" i="8"/>
  <c r="P3" i="8" s="1"/>
  <c r="Q3" i="8" s="1"/>
  <c r="R3" i="8" s="1"/>
  <c r="N3" i="8"/>
  <c r="I3" i="8"/>
  <c r="H3" i="8"/>
  <c r="G3" i="8"/>
  <c r="D3" i="8"/>
  <c r="B3" i="8"/>
  <c r="A3" i="8"/>
  <c r="N2" i="8"/>
  <c r="O2" i="8" s="1"/>
  <c r="P2" i="8" s="1"/>
  <c r="Q2" i="8" s="1"/>
  <c r="R2" i="8" s="1"/>
  <c r="I2" i="8"/>
  <c r="H2" i="8"/>
  <c r="G2" i="8"/>
  <c r="D2" i="8"/>
  <c r="B2" i="8"/>
  <c r="A2" i="8"/>
  <c r="B1" i="8"/>
  <c r="T5" i="8" l="1"/>
  <c r="E5" i="8" s="1"/>
  <c r="F5" i="8" s="1"/>
  <c r="C5" i="8"/>
  <c r="T6" i="8"/>
  <c r="E6" i="8" s="1"/>
  <c r="F6" i="8" s="1"/>
  <c r="C6" i="8"/>
  <c r="T11" i="8"/>
  <c r="E11" i="8" s="1"/>
  <c r="F11" i="8" s="1"/>
  <c r="C11" i="8"/>
  <c r="T19" i="8"/>
  <c r="E19" i="8" s="1"/>
  <c r="F19" i="8" s="1"/>
  <c r="C19" i="8"/>
  <c r="T2" i="8"/>
  <c r="E2" i="8" s="1"/>
  <c r="F2" i="8" s="1"/>
  <c r="C2" i="8"/>
  <c r="T4" i="8"/>
  <c r="E4" i="8" s="1"/>
  <c r="F4" i="8" s="1"/>
  <c r="C4" i="8"/>
  <c r="T9" i="8"/>
  <c r="E9" i="8" s="1"/>
  <c r="F9" i="8" s="1"/>
  <c r="C9" i="8"/>
  <c r="C10" i="8"/>
  <c r="T10" i="8"/>
  <c r="E10" i="8" s="1"/>
  <c r="F10" i="8" s="1"/>
  <c r="C17" i="8"/>
  <c r="T17" i="8"/>
  <c r="E17" i="8" s="1"/>
  <c r="F17" i="8" s="1"/>
  <c r="T18" i="8"/>
  <c r="E18" i="8" s="1"/>
  <c r="F18" i="8" s="1"/>
  <c r="C18" i="8"/>
  <c r="T3" i="8"/>
  <c r="E3" i="8" s="1"/>
  <c r="F3" i="8" s="1"/>
  <c r="C3" i="8"/>
  <c r="T8" i="8"/>
  <c r="E8" i="8" s="1"/>
  <c r="F8" i="8" s="1"/>
  <c r="C8" i="8"/>
  <c r="C13" i="8"/>
  <c r="T13" i="8"/>
  <c r="E13" i="8" s="1"/>
  <c r="F13" i="8" s="1"/>
  <c r="T14" i="8"/>
  <c r="E14" i="8" s="1"/>
  <c r="F14" i="8" s="1"/>
  <c r="C14" i="8"/>
  <c r="T16" i="8"/>
  <c r="E16" i="8" s="1"/>
  <c r="F16" i="8" s="1"/>
  <c r="C16" i="8"/>
  <c r="T7" i="8"/>
  <c r="E7" i="8" s="1"/>
  <c r="F7" i="8" s="1"/>
  <c r="C7" i="8"/>
  <c r="T12" i="8"/>
  <c r="E12" i="8" s="1"/>
  <c r="F12" i="8" s="1"/>
  <c r="C12" i="8"/>
  <c r="T15" i="8"/>
  <c r="E15" i="8" s="1"/>
  <c r="F15" i="8" s="1"/>
  <c r="C15" i="8"/>
  <c r="T20" i="8"/>
  <c r="E20" i="8" s="1"/>
  <c r="F20" i="8" s="1"/>
  <c r="C20" i="8"/>
  <c r="C26" i="4" l="1"/>
  <c r="J25" i="4"/>
  <c r="J24" i="4"/>
  <c r="J23" i="4"/>
  <c r="J26" i="4" s="1"/>
  <c r="F19" i="4"/>
  <c r="C19" i="4"/>
  <c r="C21" i="4" s="1"/>
  <c r="C27" i="4" s="1"/>
  <c r="M16" i="4"/>
  <c r="L16" i="4"/>
  <c r="C16" i="4"/>
  <c r="G15" i="4"/>
  <c r="C11" i="4"/>
  <c r="O10" i="4"/>
  <c r="H10" i="4"/>
  <c r="J10" i="4" s="1"/>
  <c r="K10" i="4" s="1"/>
  <c r="L10" i="4" s="1"/>
  <c r="N10" i="4" s="1"/>
  <c r="O9" i="4"/>
  <c r="H9" i="4"/>
  <c r="J9" i="4" s="1"/>
  <c r="K9" i="4" s="1"/>
  <c r="L9" i="4" s="1"/>
  <c r="N9" i="4" s="1"/>
  <c r="O8" i="4"/>
  <c r="O11" i="4" s="1"/>
  <c r="C31" i="4" s="1"/>
  <c r="H8" i="4"/>
  <c r="J8" i="4" s="1"/>
  <c r="K8" i="4" s="1"/>
  <c r="L8" i="4" s="1"/>
  <c r="N8" i="4" s="1"/>
  <c r="N11" i="4" s="1"/>
  <c r="C4" i="4"/>
  <c r="C24" i="4" s="1"/>
  <c r="I3" i="4"/>
  <c r="J2" i="4"/>
  <c r="L2" i="4" s="1"/>
  <c r="F2" i="4"/>
  <c r="C25" i="4" l="1"/>
  <c r="C32" i="4" s="1"/>
  <c r="L3" i="4"/>
  <c r="L4" i="4" s="1"/>
  <c r="M10" i="4"/>
  <c r="C28" i="4"/>
  <c r="M9" i="4"/>
  <c r="M8" i="4"/>
  <c r="I10" i="4"/>
  <c r="I8" i="4"/>
  <c r="I9" i="4"/>
  <c r="P4" i="4" l="1"/>
  <c r="R4" i="4" s="1"/>
  <c r="P3" i="4"/>
  <c r="R3" i="4" s="1"/>
  <c r="P2" i="4"/>
  <c r="R2" i="4" s="1"/>
  <c r="C30" i="4"/>
  <c r="C29" i="4"/>
  <c r="M11" i="4"/>
</calcChain>
</file>

<file path=xl/sharedStrings.xml><?xml version="1.0" encoding="utf-8"?>
<sst xmlns="http://schemas.openxmlformats.org/spreadsheetml/2006/main" count="86" uniqueCount="60">
  <si>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</si>
  <si>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</si>
  <si>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</si>
  <si>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</si>
  <si>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</si>
  <si>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</si>
  <si>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</si>
  <si>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</si>
  <si>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</si>
  <si>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</si>
  <si>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</si>
  <si>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</si>
  <si>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</si>
  <si>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</si>
  <si>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</si>
  <si>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 xml:space="preserve"> Value</t>
  </si>
  <si>
    <t>Built up area</t>
  </si>
  <si>
    <t>Interior and other Development</t>
  </si>
  <si>
    <t>Interior and Other Development</t>
  </si>
  <si>
    <t>Ground Floor</t>
  </si>
  <si>
    <t>First Floor</t>
  </si>
  <si>
    <t>Shed No. 1 (Godown)</t>
  </si>
  <si>
    <t>Shed No. 2 (Factory Shed)</t>
  </si>
  <si>
    <t xml:space="preserve">Sq. M. </t>
  </si>
  <si>
    <t>Sq. Ft.</t>
  </si>
  <si>
    <t>Government rate</t>
  </si>
  <si>
    <t>Government value</t>
  </si>
  <si>
    <t>Rent</t>
  </si>
  <si>
    <t>Property Value</t>
  </si>
  <si>
    <t>Residential</t>
  </si>
  <si>
    <t>Commercial</t>
  </si>
  <si>
    <t>Industrial</t>
  </si>
  <si>
    <t xml:space="preserve">Sr. No. </t>
  </si>
  <si>
    <t>Particulars</t>
  </si>
  <si>
    <t xml:space="preserve">Built Up Area </t>
  </si>
  <si>
    <t>Estimated Replacement Cost</t>
  </si>
  <si>
    <t>Age Of Build. In Years</t>
  </si>
  <si>
    <t>Balance Life of Structures in Years</t>
  </si>
  <si>
    <t xml:space="preserve">Depreciated Replacement Cost </t>
  </si>
  <si>
    <t>Depreciation</t>
  </si>
  <si>
    <t xml:space="preserve">Depreciated Replacement Value </t>
  </si>
  <si>
    <t>Replacement Value</t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</si>
  <si>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</si>
  <si>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Normal Case</t>
  </si>
  <si>
    <t xml:space="preserve">Insurable Value </t>
  </si>
  <si>
    <t>Net Insurable Value on Depreciated Replacement Value</t>
  </si>
  <si>
    <t>Sr. No.</t>
  </si>
  <si>
    <t>Land area in Sq. M.</t>
  </si>
  <si>
    <t>Rate on Sq. M.</t>
  </si>
  <si>
    <t>Rate on Sq. Ft.</t>
  </si>
  <si>
    <t>Type</t>
  </si>
  <si>
    <t xml:space="preserve">Village </t>
  </si>
  <si>
    <t>Distance</t>
  </si>
  <si>
    <t>Date</t>
  </si>
  <si>
    <t>Land in Hector</t>
  </si>
  <si>
    <t>Land in Acre</t>
  </si>
  <si>
    <t>Land in Guntha</t>
  </si>
  <si>
    <t>Land in Sq. Yard</t>
  </si>
  <si>
    <t>Land in Sq. Ft.</t>
  </si>
  <si>
    <t>Land in Sq. 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</si>
</sst>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11"/>
      <color rgb="FFFF0000"/>
      <name val="Rupee Foradian"/>
      <family val="2"/>
    </font>
    <font>
      <b/>
      <sz val="11"/>
      <name val="Arial Narrow"/>
      <family val="2"/>
    </font>
    <font>
      <sz val="12"/>
      <color rgb="FF303030"/>
      <name val="Arial"/>
      <family val="2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43" fontId="11" fillId="0" borderId="0" applyFont="0" applyFill="0" applyBorder="0" applyAlignment="0" applyProtection="0"/>
  </cellStyleXfs>
  <cellXfs count="79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5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6" fillId="0" borderId="1" xfId="0" applyFont="1" applyBorder="1" applyAlignment="1">
      <alignment horizontal="center" vertical="top" wrapText="1" shrinkToFit="1"/>
    </xf>
    <xf numFmtId="0" fontId="7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7" fillId="0" borderId="0" xfId="0" applyFont="1" applyAlignment="1">
      <alignment wrapText="1"/>
    </xf>
    <xf numFmtId="0" fontId="9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9" fillId="0" borderId="0" xfId="0" applyNumberFormat="1" applyFont="1"/>
    <xf numFmtId="0" fontId="9" fillId="0" borderId="0" xfId="0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8" fillId="0" borderId="1" xfId="0" applyFont="1" applyBorder="1"/>
    <xf numFmtId="4" fontId="8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3" fillId="0" borderId="0" xfId="0" applyFont="1" applyAlignment="1">
      <alignment horizontal="center"/>
    </xf>
    <xf numFmtId="4" fontId="3" fillId="0" borderId="2" xfId="0" applyNumberFormat="1" applyFont="1" applyBorder="1" applyAlignment="1">
      <alignment vertical="top"/>
    </xf>
    <xf numFmtId="2" fontId="1" fillId="0" borderId="0" xfId="0" applyNumberFormat="1" applyFont="1"/>
    <xf numFmtId="0" fontId="3" fillId="0" borderId="0" xfId="0" applyFont="1" applyAlignment="1">
      <alignment horizontal="center" wrapText="1"/>
    </xf>
    <xf numFmtId="0" fontId="8" fillId="0" borderId="1" xfId="0" applyFont="1" applyBorder="1" applyAlignment="1">
      <alignment horizontal="right" vertical="center" wrapText="1"/>
    </xf>
    <xf numFmtId="0" fontId="8" fillId="0" borderId="1" xfId="0" applyFont="1" applyBorder="1" applyAlignment="1">
      <alignment horizontal="right" vertical="top" wrapText="1"/>
    </xf>
    <xf numFmtId="2" fontId="3" fillId="0" borderId="0" xfId="0" applyNumberFormat="1" applyFont="1"/>
    <xf numFmtId="0" fontId="1" fillId="0" borderId="0" xfId="0" applyFont="1" applyAlignment="1">
      <alignment horizontal="right" vertical="top" wrapText="1"/>
    </xf>
    <xf numFmtId="0" fontId="10" fillId="0" borderId="0" xfId="0" applyFont="1" applyAlignment="1">
      <alignment horizontal="left" vertical="top" wrapText="1"/>
    </xf>
    <xf numFmtId="0" fontId="7" fillId="0" borderId="0" xfId="0" applyFont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 vertical="top" wrapText="1"/>
    </xf>
    <xf numFmtId="0" fontId="10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/>
    </xf>
    <xf numFmtId="0" fontId="10" fillId="0" borderId="6" xfId="0" applyFont="1" applyBorder="1" applyAlignment="1">
      <alignment horizontal="justify" vertical="top" wrapText="1"/>
    </xf>
    <xf numFmtId="0" fontId="10" fillId="0" borderId="7" xfId="0" applyFont="1" applyBorder="1" applyAlignment="1">
      <alignment horizontal="justify" vertical="top" wrapText="1"/>
    </xf>
    <xf numFmtId="0" fontId="10" fillId="0" borderId="1" xfId="0" applyFont="1" applyBorder="1" applyAlignment="1">
      <alignment horizontal="justify" vertical="top" wrapText="1"/>
    </xf>
    <xf numFmtId="4" fontId="10" fillId="0" borderId="1" xfId="0" applyNumberFormat="1" applyFont="1" applyBorder="1" applyAlignment="1">
      <alignment horizontal="right" wrapText="1"/>
    </xf>
    <xf numFmtId="4" fontId="10" fillId="0" borderId="1" xfId="0" applyNumberFormat="1" applyFont="1" applyBorder="1" applyAlignment="1">
      <alignment horizontal="right" vertical="top" wrapText="1"/>
    </xf>
    <xf numFmtId="3" fontId="1" fillId="0" borderId="0" xfId="0" applyNumberFormat="1" applyFont="1"/>
    <xf numFmtId="0" fontId="3" fillId="0" borderId="1" xfId="0" applyFont="1" applyBorder="1" applyAlignment="1">
      <alignment horizontal="center"/>
    </xf>
    <xf numFmtId="3" fontId="3" fillId="0" borderId="0" xfId="0" applyNumberFormat="1" applyFont="1"/>
    <xf numFmtId="0" fontId="7" fillId="0" borderId="0" xfId="0" applyFont="1"/>
    <xf numFmtId="3" fontId="7" fillId="0" borderId="0" xfId="0" applyNumberFormat="1" applyFont="1"/>
    <xf numFmtId="0" fontId="1" fillId="0" borderId="0" xfId="0" applyFont="1" applyAlignment="1">
      <alignment vertic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top" wrapText="1"/>
    </xf>
    <xf numFmtId="3" fontId="3" fillId="0" borderId="1" xfId="0" applyNumberFormat="1" applyFont="1" applyBorder="1" applyAlignment="1">
      <alignment vertical="top"/>
    </xf>
    <xf numFmtId="3" fontId="3" fillId="0" borderId="1" xfId="0" applyNumberFormat="1" applyFont="1" applyBorder="1"/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/>
    </xf>
    <xf numFmtId="3" fontId="1" fillId="0" borderId="1" xfId="0" applyNumberFormat="1" applyFont="1" applyBorder="1" applyAlignment="1">
      <alignment vertical="top"/>
    </xf>
    <xf numFmtId="3" fontId="8" fillId="0" borderId="1" xfId="0" applyNumberFormat="1" applyFont="1" applyBorder="1"/>
    <xf numFmtId="3" fontId="8" fillId="0" borderId="1" xfId="0" applyNumberFormat="1" applyFont="1" applyBorder="1" applyAlignment="1">
      <alignment vertical="top"/>
    </xf>
    <xf numFmtId="4" fontId="1" fillId="0" borderId="1" xfId="0" applyNumberFormat="1" applyFont="1" applyBorder="1" applyAlignment="1">
      <alignment vertical="top"/>
    </xf>
    <xf numFmtId="0" fontId="8" fillId="0" borderId="0" xfId="0" applyFont="1" applyAlignment="1">
      <alignment wrapText="1"/>
    </xf>
    <xf numFmtId="0" fontId="13" fillId="0" borderId="0" xfId="0" applyFont="1" applyAlignment="1">
      <alignment horizontal="center" vertical="top"/>
    </xf>
    <xf numFmtId="3" fontId="8" fillId="0" borderId="0" xfId="0" applyNumberFormat="1" applyFont="1" applyAlignment="1">
      <alignment vertical="top"/>
    </xf>
    <xf numFmtId="0" fontId="13" fillId="0" borderId="0" xfId="0" applyFont="1" applyAlignment="1">
      <alignment wrapText="1"/>
    </xf>
    <xf numFmtId="4" fontId="13" fillId="0" borderId="0" xfId="0" applyNumberFormat="1" applyFont="1" applyAlignment="1">
      <alignment vertical="top"/>
    </xf>
    <xf numFmtId="0" fontId="13" fillId="0" borderId="0" xfId="0" applyFont="1" applyAlignment="1">
      <alignment vertical="top" wrapText="1"/>
    </xf>
    <xf numFmtId="4" fontId="8" fillId="0" borderId="0" xfId="1" applyNumberFormat="1" applyFont="1" applyAlignment="1">
      <alignment vertical="top"/>
    </xf>
    <xf numFmtId="0" fontId="14" fillId="0" borderId="0" xfId="0" applyFont="1"/>
    <xf numFmtId="0" fontId="15" fillId="0" borderId="0" xfId="0" applyFont="1" applyAlignment="1">
      <alignment wrapText="1"/>
    </xf>
    <xf numFmtId="0" fontId="0" fillId="0" borderId="0" xfId="0" applyAlignment="1">
      <alignment wrapText="1"/>
    </xf>
    <xf numFmtId="0" fontId="15" fillId="0" borderId="0" xfId="0" applyFont="1"/>
    <xf numFmtId="4" fontId="15" fillId="0" borderId="0" xfId="0" applyNumberFormat="1" applyFont="1"/>
    <xf numFmtId="4" fontId="0" fillId="0" borderId="0" xfId="0" applyNumberFormat="1"/>
    <xf numFmtId="0" fontId="7" fillId="0" borderId="5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53</xdr:row>
      <xdr:rowOff>182411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16780B-CF3B-358C-4BDC-E84A79A20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FD1927-82E1-65DF-2F6B-921A4FDAE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90498E-A50D-7B01-EC31-CF7803C9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C4A48-19B2-4322-BF38-3289FC3E7E83}">
  <dimension ref="A1:S167"/>
  <sheetViews>
    <sheetView workbookViewId="0">
      <selection activeCell="G13" sqref="G13"/>
    </sheetView>
  </sheetViews>
  <sheetFormatPr defaultRowHeight="16.5" x14ac:dyDescent="0.3"/>
  <cols>
    <col min="1" max="1" width="9.140625" style="41"/>
    <col min="2" max="2" width="28.7109375" style="2" customWidth="1"/>
    <col min="3" max="3" width="14.140625" style="1" customWidth="1"/>
    <col min="4" max="4" width="13.85546875" style="1" bestFit="1" customWidth="1"/>
    <col min="5" max="5" width="17.5703125" style="1" bestFit="1" customWidth="1"/>
    <col min="6" max="7" width="13.85546875" style="7" bestFit="1" customWidth="1"/>
    <col min="8" max="8" width="15.28515625" style="7" bestFit="1" customWidth="1"/>
    <col min="9" max="9" width="15.28515625" style="7" customWidth="1"/>
    <col min="10" max="10" width="13.85546875" style="1" bestFit="1" customWidth="1"/>
    <col min="11" max="11" width="15.42578125" style="7" bestFit="1" customWidth="1"/>
    <col min="12" max="12" width="14.140625" style="1" customWidth="1"/>
    <col min="13" max="13" width="13.28515625" style="7" bestFit="1" customWidth="1"/>
    <col min="14" max="14" width="14.85546875" style="7" customWidth="1"/>
    <col min="15" max="15" width="14.85546875" style="7" bestFit="1" customWidth="1"/>
    <col min="16" max="16" width="13.7109375" style="1" bestFit="1" customWidth="1"/>
    <col min="17" max="17" width="9.140625" style="1"/>
    <col min="18" max="18" width="10.28515625" style="1" bestFit="1" customWidth="1"/>
    <col min="19" max="19" width="10.85546875" style="1" bestFit="1" customWidth="1"/>
    <col min="20" max="23" width="9.140625" style="1"/>
    <col min="24" max="24" width="11" style="1" bestFit="1" customWidth="1"/>
    <col min="25" max="16384" width="9.140625" style="1"/>
  </cols>
  <sheetData>
    <row r="1" spans="1:19" x14ac:dyDescent="0.3">
      <c r="B1" s="13" t="s">
        <v>12</v>
      </c>
      <c r="E1" s="1" t="s">
        <v>23</v>
      </c>
      <c r="F1" s="7" t="s">
        <v>24</v>
      </c>
      <c r="H1" s="7" t="s">
        <v>25</v>
      </c>
      <c r="K1" s="7" t="s">
        <v>26</v>
      </c>
      <c r="O1" s="7" t="s">
        <v>27</v>
      </c>
      <c r="R1" s="7" t="s">
        <v>27</v>
      </c>
    </row>
    <row r="2" spans="1:19" x14ac:dyDescent="0.3">
      <c r="B2" s="23" t="s">
        <v>10</v>
      </c>
      <c r="C2" s="18">
        <v>4655.99</v>
      </c>
      <c r="D2" s="7" t="s">
        <v>23</v>
      </c>
      <c r="E2" s="4">
        <v>0</v>
      </c>
      <c r="F2" s="4">
        <f>MROUND(E2*10.764,1)</f>
        <v>0</v>
      </c>
      <c r="G2" s="48"/>
      <c r="H2" s="1" t="s">
        <v>23</v>
      </c>
      <c r="I2" s="47">
        <v>0</v>
      </c>
      <c r="J2" s="47">
        <f>C2</f>
        <v>4655.99</v>
      </c>
      <c r="K2" s="47">
        <v>6530</v>
      </c>
      <c r="L2" s="49">
        <f>J2*K2</f>
        <v>30403614.699999999</v>
      </c>
      <c r="O2" s="50" t="s">
        <v>28</v>
      </c>
      <c r="P2" s="51">
        <f>C28</f>
        <v>75262074</v>
      </c>
      <c r="R2" s="20">
        <f>P2*0.025/12</f>
        <v>156795.98750000002</v>
      </c>
      <c r="S2" s="18" t="s">
        <v>29</v>
      </c>
    </row>
    <row r="3" spans="1:19" x14ac:dyDescent="0.3">
      <c r="B3" s="24" t="s">
        <v>5</v>
      </c>
      <c r="C3" s="18">
        <v>11000</v>
      </c>
      <c r="D3" s="15"/>
      <c r="E3" s="25"/>
      <c r="F3" s="25"/>
      <c r="G3" s="15"/>
      <c r="H3" s="1" t="s">
        <v>24</v>
      </c>
      <c r="I3" s="47">
        <f>MROUND(I2/10.764,1)</f>
        <v>0</v>
      </c>
      <c r="J3" s="47"/>
      <c r="K3" s="49"/>
      <c r="L3" s="49">
        <f>N11</f>
        <v>16657804</v>
      </c>
      <c r="O3" s="50" t="s">
        <v>28</v>
      </c>
      <c r="P3" s="51">
        <f>C28</f>
        <v>75262074</v>
      </c>
      <c r="Q3" s="7"/>
      <c r="R3" s="20">
        <f>P3*0.04/12</f>
        <v>250873.58</v>
      </c>
      <c r="S3" s="52" t="s">
        <v>30</v>
      </c>
    </row>
    <row r="4" spans="1:19" x14ac:dyDescent="0.3">
      <c r="B4" s="31" t="s">
        <v>15</v>
      </c>
      <c r="C4" s="49">
        <f>ROUND((C2*C3),0)</f>
        <v>51215890</v>
      </c>
      <c r="F4" s="22"/>
      <c r="G4" s="22"/>
      <c r="I4" s="49"/>
      <c r="J4" s="47"/>
      <c r="K4" s="49"/>
      <c r="L4" s="49">
        <f>SUM(L2:L3)</f>
        <v>47061418.700000003</v>
      </c>
      <c r="O4" s="50" t="s">
        <v>28</v>
      </c>
      <c r="P4" s="51">
        <f>C28</f>
        <v>75262074</v>
      </c>
      <c r="Q4" s="7"/>
      <c r="R4" s="20">
        <f>P4*0.033/12</f>
        <v>206970.70350000003</v>
      </c>
      <c r="S4" s="18" t="s">
        <v>31</v>
      </c>
    </row>
    <row r="5" spans="1:19" x14ac:dyDescent="0.3">
      <c r="B5" s="13" t="s">
        <v>13</v>
      </c>
    </row>
    <row r="6" spans="1:19" s="3" customFormat="1" ht="60.75" thickBot="1" x14ac:dyDescent="0.25">
      <c r="A6" s="53" t="s">
        <v>32</v>
      </c>
      <c r="B6" s="4" t="s">
        <v>33</v>
      </c>
      <c r="C6" s="4" t="s">
        <v>34</v>
      </c>
      <c r="D6" s="4" t="s">
        <v>0</v>
      </c>
      <c r="E6" s="4" t="s">
        <v>1</v>
      </c>
      <c r="F6" s="4" t="s">
        <v>2</v>
      </c>
      <c r="G6" s="4" t="s">
        <v>35</v>
      </c>
      <c r="H6" s="5" t="s">
        <v>36</v>
      </c>
      <c r="I6" s="5" t="s">
        <v>37</v>
      </c>
      <c r="J6" s="8" t="s">
        <v>3</v>
      </c>
      <c r="K6" s="8" t="s">
        <v>4</v>
      </c>
      <c r="L6" s="5" t="s">
        <v>38</v>
      </c>
      <c r="M6" s="54" t="s">
        <v>39</v>
      </c>
      <c r="N6" s="54" t="s">
        <v>40</v>
      </c>
      <c r="O6" s="54" t="s">
        <v>41</v>
      </c>
    </row>
    <row r="7" spans="1:19" s="3" customFormat="1" ht="17.25" thickBot="1" x14ac:dyDescent="0.35">
      <c r="A7" s="41">
        <v>1</v>
      </c>
      <c r="B7" s="42" t="s">
        <v>21</v>
      </c>
      <c r="C7" s="44"/>
      <c r="D7" s="32">
        <v>0</v>
      </c>
      <c r="E7" s="32">
        <v>0</v>
      </c>
      <c r="F7" s="32">
        <v>50</v>
      </c>
      <c r="G7" s="45">
        <v>0</v>
      </c>
      <c r="H7" s="5"/>
      <c r="I7" s="5"/>
      <c r="J7" s="8"/>
      <c r="K7" s="8"/>
      <c r="L7" s="8" t="s">
        <v>42</v>
      </c>
      <c r="M7" s="8" t="s">
        <v>42</v>
      </c>
      <c r="N7" s="8" t="s">
        <v>42</v>
      </c>
      <c r="O7" s="8" t="s">
        <v>42</v>
      </c>
    </row>
    <row r="8" spans="1:19" s="11" customFormat="1" ht="17.25" thickBot="1" x14ac:dyDescent="0.35">
      <c r="A8" s="3">
        <v>2</v>
      </c>
      <c r="B8" s="43" t="s">
        <v>19</v>
      </c>
      <c r="C8" s="46">
        <v>547.79999999999995</v>
      </c>
      <c r="D8" s="32">
        <v>2012</v>
      </c>
      <c r="E8" s="32">
        <v>2024</v>
      </c>
      <c r="F8" s="32">
        <v>50</v>
      </c>
      <c r="G8" s="45">
        <v>19500</v>
      </c>
      <c r="H8" s="55">
        <f t="shared" ref="H8:H10" si="0">E8-D8</f>
        <v>12</v>
      </c>
      <c r="I8" s="55">
        <f t="shared" ref="I8:I10" si="1">F8-H8</f>
        <v>38</v>
      </c>
      <c r="J8" s="55">
        <f t="shared" ref="J8:J10" si="2">IF(H8&gt;=5,90*H8/F8,0)</f>
        <v>21.6</v>
      </c>
      <c r="K8" s="55">
        <f t="shared" ref="K8:K10" si="3">G8/100*J8</f>
        <v>4212</v>
      </c>
      <c r="L8" s="15">
        <f t="shared" ref="L8:L10" si="4">ROUND((G8-K8),0)</f>
        <v>15288</v>
      </c>
      <c r="M8" s="55">
        <f t="shared" ref="M8:M10" si="5">O8-N8</f>
        <v>2307334</v>
      </c>
      <c r="N8" s="15">
        <f t="shared" ref="N8:N10" si="6">ROUND((L8*C8),0)</f>
        <v>8374766</v>
      </c>
      <c r="O8" s="15">
        <f t="shared" ref="O8:O10" si="7">ROUND((C8*G8),0)</f>
        <v>10682100</v>
      </c>
    </row>
    <row r="9" spans="1:19" s="11" customFormat="1" ht="17.25" thickBot="1" x14ac:dyDescent="0.35">
      <c r="A9" s="41">
        <v>3</v>
      </c>
      <c r="B9" s="43" t="s">
        <v>20</v>
      </c>
      <c r="C9" s="46">
        <v>127.8</v>
      </c>
      <c r="D9" s="32">
        <v>2012</v>
      </c>
      <c r="E9" s="32">
        <v>2024</v>
      </c>
      <c r="F9" s="33">
        <v>50</v>
      </c>
      <c r="G9" s="45">
        <v>19500</v>
      </c>
      <c r="H9" s="55">
        <f t="shared" si="0"/>
        <v>12</v>
      </c>
      <c r="I9" s="55">
        <f t="shared" si="1"/>
        <v>38</v>
      </c>
      <c r="J9" s="55">
        <f t="shared" si="2"/>
        <v>21.6</v>
      </c>
      <c r="K9" s="55">
        <f t="shared" si="3"/>
        <v>4212</v>
      </c>
      <c r="L9" s="15">
        <f t="shared" si="4"/>
        <v>15288</v>
      </c>
      <c r="M9" s="55">
        <f t="shared" si="5"/>
        <v>538294</v>
      </c>
      <c r="N9" s="15">
        <f t="shared" si="6"/>
        <v>1953806</v>
      </c>
      <c r="O9" s="15">
        <f t="shared" si="7"/>
        <v>2492100</v>
      </c>
    </row>
    <row r="10" spans="1:19" s="11" customFormat="1" ht="17.25" thickBot="1" x14ac:dyDescent="0.35">
      <c r="A10" s="3">
        <v>4</v>
      </c>
      <c r="B10" s="43" t="s">
        <v>22</v>
      </c>
      <c r="C10" s="46">
        <v>414</v>
      </c>
      <c r="D10" s="32">
        <v>2012</v>
      </c>
      <c r="E10" s="32">
        <v>2024</v>
      </c>
      <c r="F10" s="32">
        <v>50</v>
      </c>
      <c r="G10" s="45">
        <v>19500</v>
      </c>
      <c r="H10" s="55">
        <f t="shared" si="0"/>
        <v>12</v>
      </c>
      <c r="I10" s="55">
        <f t="shared" si="1"/>
        <v>38</v>
      </c>
      <c r="J10" s="55">
        <f t="shared" si="2"/>
        <v>21.6</v>
      </c>
      <c r="K10" s="55">
        <f t="shared" si="3"/>
        <v>4212</v>
      </c>
      <c r="L10" s="15">
        <f t="shared" si="4"/>
        <v>15288</v>
      </c>
      <c r="M10" s="55">
        <f t="shared" si="5"/>
        <v>1743768</v>
      </c>
      <c r="N10" s="15">
        <f t="shared" si="6"/>
        <v>6329232</v>
      </c>
      <c r="O10" s="15">
        <f t="shared" si="7"/>
        <v>8073000</v>
      </c>
    </row>
    <row r="11" spans="1:19" x14ac:dyDescent="0.3">
      <c r="A11" s="24"/>
      <c r="B11" s="57"/>
      <c r="C11" s="62">
        <f>SUM(C8:C10)</f>
        <v>1089.5999999999999</v>
      </c>
      <c r="D11" s="58"/>
      <c r="E11" s="58"/>
      <c r="F11" s="6"/>
      <c r="G11" s="55"/>
      <c r="H11" s="55"/>
      <c r="I11" s="55"/>
      <c r="J11" s="59"/>
      <c r="K11" s="55"/>
      <c r="L11" s="59"/>
      <c r="M11" s="55">
        <f>SUM(M8:M10)</f>
        <v>4589396</v>
      </c>
      <c r="N11" s="15">
        <f t="shared" ref="N11:O11" si="8">SUM(N8:N10)</f>
        <v>16657804</v>
      </c>
      <c r="O11" s="15">
        <f t="shared" si="8"/>
        <v>21247200</v>
      </c>
    </row>
    <row r="12" spans="1:19" x14ac:dyDescent="0.3">
      <c r="B12" s="10"/>
      <c r="C12" s="11"/>
      <c r="D12" s="11"/>
      <c r="E12" s="11"/>
      <c r="F12" s="12"/>
      <c r="G12" s="12"/>
      <c r="H12" s="12"/>
      <c r="I12" s="12"/>
      <c r="J12" s="11"/>
      <c r="K12" s="16"/>
      <c r="L12" s="17"/>
      <c r="M12" s="12"/>
      <c r="N12" s="26"/>
      <c r="O12" s="26"/>
    </row>
    <row r="13" spans="1:19" x14ac:dyDescent="0.3">
      <c r="B13" s="76" t="s">
        <v>17</v>
      </c>
      <c r="C13" s="76"/>
      <c r="D13" s="11"/>
      <c r="E13" s="11"/>
      <c r="F13" s="12"/>
      <c r="G13" s="12"/>
      <c r="H13" s="12"/>
      <c r="I13" s="12"/>
      <c r="J13" s="11"/>
      <c r="K13" s="16"/>
      <c r="L13" s="17"/>
      <c r="M13" s="12"/>
      <c r="N13" s="26"/>
      <c r="O13" s="26"/>
    </row>
    <row r="14" spans="1:19" x14ac:dyDescent="0.3">
      <c r="B14" s="23" t="s">
        <v>16</v>
      </c>
      <c r="C14" s="60">
        <v>0</v>
      </c>
      <c r="D14" s="11"/>
      <c r="E14" s="11"/>
      <c r="F14" s="12"/>
      <c r="G14" s="12"/>
      <c r="H14" s="12"/>
      <c r="I14" s="12"/>
      <c r="J14" s="11"/>
      <c r="K14" s="16"/>
      <c r="L14" s="17"/>
      <c r="M14" s="12"/>
      <c r="N14" s="26"/>
      <c r="O14" s="26"/>
    </row>
    <row r="15" spans="1:19" x14ac:dyDescent="0.3">
      <c r="B15" s="24" t="s">
        <v>5</v>
      </c>
      <c r="C15" s="61">
        <v>0</v>
      </c>
      <c r="D15" s="11"/>
      <c r="E15" s="11"/>
      <c r="F15" s="12"/>
      <c r="G15" s="12">
        <f>1800*10.764</f>
        <v>19375.199999999997</v>
      </c>
      <c r="H15" s="12"/>
      <c r="I15" s="12"/>
      <c r="J15" s="11"/>
      <c r="K15" s="16"/>
      <c r="L15" s="17"/>
      <c r="M15" s="12"/>
      <c r="N15" s="26"/>
      <c r="O15" s="26"/>
    </row>
    <row r="16" spans="1:19" x14ac:dyDescent="0.3">
      <c r="B16" s="24" t="s">
        <v>6</v>
      </c>
      <c r="C16" s="56">
        <f>ROUND((C14*C15),0)</f>
        <v>0</v>
      </c>
      <c r="D16" s="11"/>
      <c r="E16" s="11"/>
      <c r="F16" s="12"/>
      <c r="G16" s="12"/>
      <c r="H16" s="12"/>
      <c r="I16" s="12"/>
      <c r="J16" s="11"/>
      <c r="K16" s="16"/>
      <c r="L16" s="17">
        <f>C3+G8</f>
        <v>30500</v>
      </c>
      <c r="M16" s="12">
        <f>L16/10.764</f>
        <v>2833.5191378669642</v>
      </c>
      <c r="N16" s="26"/>
      <c r="O16" s="26"/>
    </row>
    <row r="17" spans="1:15" x14ac:dyDescent="0.3">
      <c r="B17" s="10"/>
      <c r="C17" s="11"/>
      <c r="D17" s="11"/>
      <c r="E17" s="11"/>
      <c r="F17" s="12"/>
      <c r="G17" s="12"/>
      <c r="H17" s="12"/>
      <c r="I17" s="12"/>
      <c r="J17" s="11"/>
      <c r="K17" s="16"/>
      <c r="L17" s="17"/>
      <c r="M17" s="12"/>
      <c r="N17" s="26"/>
      <c r="O17" s="26"/>
    </row>
    <row r="18" spans="1:15" ht="22.5" customHeight="1" x14ac:dyDescent="0.3">
      <c r="B18" s="77" t="s">
        <v>14</v>
      </c>
      <c r="C18" s="78"/>
      <c r="D18" s="11"/>
      <c r="E18" s="11"/>
      <c r="F18" s="12"/>
      <c r="G18" s="12"/>
      <c r="H18" s="12"/>
      <c r="I18" s="12"/>
      <c r="J18" s="11"/>
      <c r="K18" s="12"/>
      <c r="L18" s="11"/>
      <c r="M18" s="12"/>
      <c r="N18" s="12"/>
      <c r="O18" s="12"/>
    </row>
    <row r="19" spans="1:15" x14ac:dyDescent="0.3">
      <c r="B19" s="23" t="s">
        <v>10</v>
      </c>
      <c r="C19" s="18">
        <f>C2-C8-C10</f>
        <v>3694.1899999999996</v>
      </c>
      <c r="E19" s="27"/>
      <c r="F19" s="27">
        <f>200*10.764</f>
        <v>2152.7999999999997</v>
      </c>
      <c r="G19" s="28"/>
      <c r="H19" s="14"/>
      <c r="I19" s="14"/>
      <c r="L19" s="21"/>
    </row>
    <row r="20" spans="1:15" x14ac:dyDescent="0.3">
      <c r="B20" s="24" t="s">
        <v>5</v>
      </c>
      <c r="C20" s="61">
        <v>2000</v>
      </c>
      <c r="D20" s="29"/>
      <c r="E20" s="22"/>
      <c r="F20" s="22"/>
      <c r="G20" s="16"/>
      <c r="H20" s="14"/>
      <c r="I20" s="14"/>
      <c r="L20" s="21"/>
    </row>
    <row r="21" spans="1:15" ht="17.25" thickBot="1" x14ac:dyDescent="0.35">
      <c r="B21" s="24" t="s">
        <v>6</v>
      </c>
      <c r="C21" s="56">
        <f>ROUND((C19*C20),0)</f>
        <v>7388380</v>
      </c>
      <c r="D21" s="9"/>
      <c r="E21" s="9"/>
      <c r="F21" s="21"/>
      <c r="H21" s="14"/>
      <c r="I21" s="14"/>
      <c r="L21" s="21"/>
    </row>
    <row r="22" spans="1:15" ht="33.75" thickBot="1" x14ac:dyDescent="0.35">
      <c r="B22" s="41"/>
      <c r="C22" s="19"/>
      <c r="D22" s="9"/>
      <c r="E22" s="9"/>
      <c r="F22" s="21"/>
      <c r="H22" s="42" t="s">
        <v>21</v>
      </c>
      <c r="I22" s="44"/>
      <c r="L22" s="21"/>
    </row>
    <row r="23" spans="1:15" ht="17.25" thickBot="1" x14ac:dyDescent="0.35">
      <c r="B23" s="63"/>
      <c r="C23" s="64" t="s">
        <v>43</v>
      </c>
      <c r="D23" s="9"/>
      <c r="E23" s="9"/>
      <c r="F23" s="21"/>
      <c r="H23" s="43" t="s">
        <v>19</v>
      </c>
      <c r="I23" s="46">
        <v>547.79999999999995</v>
      </c>
      <c r="J23" s="1">
        <f>MROUND(I23*10.764,1)</f>
        <v>5897</v>
      </c>
      <c r="L23" s="21"/>
    </row>
    <row r="24" spans="1:15" ht="17.25" thickBot="1" x14ac:dyDescent="0.35">
      <c r="B24" s="63" t="s">
        <v>12</v>
      </c>
      <c r="C24" s="65">
        <f>C4</f>
        <v>51215890</v>
      </c>
      <c r="D24" s="19"/>
      <c r="E24" s="19"/>
      <c r="F24" s="19"/>
      <c r="G24" s="19"/>
      <c r="H24" s="43" t="s">
        <v>20</v>
      </c>
      <c r="I24" s="46">
        <v>127.8</v>
      </c>
      <c r="J24" s="1">
        <f t="shared" ref="J24:J25" si="9">MROUND(I24*10.764,1)</f>
        <v>1376</v>
      </c>
      <c r="L24" s="18"/>
    </row>
    <row r="25" spans="1:15" ht="33.75" thickBot="1" x14ac:dyDescent="0.35">
      <c r="B25" s="63" t="s">
        <v>13</v>
      </c>
      <c r="C25" s="65">
        <f>N11</f>
        <v>16657804</v>
      </c>
      <c r="D25" s="19"/>
      <c r="E25" s="19"/>
      <c r="F25" s="19"/>
      <c r="G25" s="19"/>
      <c r="H25" s="43" t="s">
        <v>22</v>
      </c>
      <c r="I25" s="46">
        <v>414</v>
      </c>
      <c r="J25" s="1">
        <f t="shared" si="9"/>
        <v>4456</v>
      </c>
      <c r="L25" s="20"/>
    </row>
    <row r="26" spans="1:15" x14ac:dyDescent="0.3">
      <c r="B26" s="63" t="s">
        <v>18</v>
      </c>
      <c r="C26" s="65">
        <f>C16</f>
        <v>0</v>
      </c>
      <c r="D26" s="19"/>
      <c r="E26" s="19"/>
      <c r="F26" s="19"/>
      <c r="G26" s="19"/>
      <c r="H26" s="20"/>
      <c r="I26" s="20"/>
      <c r="J26" s="1">
        <f>SUM(J23:J25)</f>
        <v>11729</v>
      </c>
      <c r="L26" s="20"/>
    </row>
    <row r="27" spans="1:15" x14ac:dyDescent="0.3">
      <c r="A27" s="1"/>
      <c r="B27" s="63" t="s">
        <v>11</v>
      </c>
      <c r="C27" s="65">
        <f>C21</f>
        <v>7388380</v>
      </c>
      <c r="D27" s="19"/>
      <c r="E27" s="19"/>
      <c r="F27" s="19"/>
      <c r="G27" s="19"/>
      <c r="H27" s="20"/>
      <c r="I27" s="20"/>
      <c r="L27" s="20"/>
    </row>
    <row r="28" spans="1:15" x14ac:dyDescent="0.3">
      <c r="A28" s="1"/>
      <c r="B28" s="66" t="s">
        <v>7</v>
      </c>
      <c r="C28" s="67">
        <f>C24+C25+C26+C27</f>
        <v>75262074</v>
      </c>
      <c r="D28" s="18"/>
      <c r="F28" s="18"/>
    </row>
    <row r="29" spans="1:15" x14ac:dyDescent="0.3">
      <c r="A29" s="1"/>
      <c r="B29" s="66" t="s">
        <v>8</v>
      </c>
      <c r="C29" s="67">
        <f>MROUND(C28*90%,1)</f>
        <v>67735867</v>
      </c>
      <c r="D29" s="20"/>
      <c r="F29" s="18"/>
      <c r="H29" s="34"/>
      <c r="I29" s="34"/>
    </row>
    <row r="30" spans="1:15" x14ac:dyDescent="0.3">
      <c r="A30" s="1"/>
      <c r="B30" s="66" t="s">
        <v>9</v>
      </c>
      <c r="C30" s="67">
        <f>MROUND(C28*80%,1)</f>
        <v>60209659</v>
      </c>
      <c r="D30" s="20"/>
      <c r="F30" s="18"/>
      <c r="H30" s="34"/>
      <c r="I30" s="34"/>
    </row>
    <row r="31" spans="1:15" x14ac:dyDescent="0.3">
      <c r="A31" s="1"/>
      <c r="B31" s="63" t="s">
        <v>44</v>
      </c>
      <c r="C31" s="26">
        <f>O11</f>
        <v>21247200</v>
      </c>
      <c r="D31" s="30"/>
      <c r="O31" s="35"/>
    </row>
    <row r="32" spans="1:15" s="11" customFormat="1" ht="49.5" x14ac:dyDescent="0.25">
      <c r="B32" s="68" t="s">
        <v>45</v>
      </c>
      <c r="C32" s="69">
        <f>MROUND(C25*0.85,1)</f>
        <v>14159133</v>
      </c>
      <c r="D32" s="10"/>
      <c r="F32" s="12"/>
      <c r="G32" s="12"/>
      <c r="H32" s="12"/>
      <c r="I32" s="12"/>
      <c r="K32" s="12"/>
      <c r="M32" s="12"/>
      <c r="N32" s="12"/>
      <c r="O32" s="35"/>
    </row>
    <row r="33" spans="1:15" x14ac:dyDescent="0.3">
      <c r="A33" s="1"/>
      <c r="L33" s="36"/>
      <c r="O33" s="35"/>
    </row>
    <row r="34" spans="1:15" x14ac:dyDescent="0.3">
      <c r="A34" s="1"/>
      <c r="O34" s="35"/>
    </row>
    <row r="35" spans="1:15" x14ac:dyDescent="0.3">
      <c r="A35" s="1"/>
      <c r="H35" s="34"/>
      <c r="I35" s="34"/>
      <c r="L35" s="36"/>
      <c r="O35" s="35"/>
    </row>
    <row r="36" spans="1:15" x14ac:dyDescent="0.3">
      <c r="A36" s="1"/>
      <c r="L36" s="36"/>
      <c r="O36" s="35"/>
    </row>
    <row r="37" spans="1:15" x14ac:dyDescent="0.3">
      <c r="A37" s="1"/>
      <c r="L37" s="36"/>
      <c r="O37" s="35"/>
    </row>
    <row r="38" spans="1:15" x14ac:dyDescent="0.3">
      <c r="A38" s="1"/>
      <c r="L38" s="36"/>
      <c r="O38" s="35"/>
    </row>
    <row r="39" spans="1:15" x14ac:dyDescent="0.3">
      <c r="A39" s="1"/>
      <c r="L39" s="36"/>
      <c r="O39" s="35"/>
    </row>
    <row r="40" spans="1:15" x14ac:dyDescent="0.3">
      <c r="A40" s="1"/>
    </row>
    <row r="41" spans="1:15" x14ac:dyDescent="0.3">
      <c r="A41" s="1"/>
    </row>
    <row r="42" spans="1:15" x14ac:dyDescent="0.3">
      <c r="A42" s="1"/>
      <c r="B42" s="1"/>
    </row>
    <row r="43" spans="1:15" x14ac:dyDescent="0.3">
      <c r="A43" s="1"/>
      <c r="B43" s="1"/>
    </row>
    <row r="44" spans="1:15" x14ac:dyDescent="0.3">
      <c r="A44" s="1"/>
      <c r="B44" s="1"/>
    </row>
    <row r="45" spans="1:15" x14ac:dyDescent="0.3">
      <c r="A45" s="1"/>
      <c r="B45" s="1"/>
    </row>
    <row r="46" spans="1:15" x14ac:dyDescent="0.3">
      <c r="A46" s="1"/>
      <c r="B46" s="1"/>
    </row>
    <row r="47" spans="1:15" x14ac:dyDescent="0.3">
      <c r="A47" s="1"/>
      <c r="B47" s="1"/>
    </row>
    <row r="48" spans="1:15" x14ac:dyDescent="0.3">
      <c r="A48" s="1"/>
      <c r="B48" s="1"/>
    </row>
    <row r="49" spans="1:10" x14ac:dyDescent="0.3">
      <c r="A49" s="1"/>
      <c r="B49" s="1"/>
    </row>
    <row r="50" spans="1:10" x14ac:dyDescent="0.3">
      <c r="A50" s="1"/>
      <c r="B50" s="1"/>
    </row>
    <row r="51" spans="1:10" x14ac:dyDescent="0.3">
      <c r="A51" s="1"/>
      <c r="B51" s="1"/>
      <c r="F51" s="37"/>
      <c r="G51" s="37"/>
      <c r="H51" s="37"/>
      <c r="I51" s="37"/>
      <c r="J51" s="13"/>
    </row>
    <row r="52" spans="1:10" x14ac:dyDescent="0.3">
      <c r="A52" s="1"/>
      <c r="B52" s="1"/>
      <c r="F52" s="35"/>
      <c r="G52" s="1"/>
      <c r="H52" s="35"/>
      <c r="I52" s="35"/>
    </row>
    <row r="53" spans="1:10" x14ac:dyDescent="0.3">
      <c r="A53" s="1"/>
      <c r="B53" s="1"/>
      <c r="F53" s="35"/>
      <c r="G53" s="35"/>
      <c r="H53" s="38"/>
      <c r="I53" s="38"/>
    </row>
    <row r="54" spans="1:10" x14ac:dyDescent="0.3">
      <c r="A54" s="1"/>
      <c r="B54" s="1"/>
      <c r="F54" s="35"/>
      <c r="G54" s="35"/>
      <c r="H54" s="35"/>
      <c r="I54" s="35"/>
    </row>
    <row r="55" spans="1:10" x14ac:dyDescent="0.3">
      <c r="A55" s="1"/>
      <c r="B55" s="1"/>
      <c r="F55" s="35"/>
      <c r="G55" s="39"/>
      <c r="H55" s="35"/>
      <c r="I55" s="35"/>
    </row>
    <row r="56" spans="1:10" x14ac:dyDescent="0.3">
      <c r="A56" s="1"/>
      <c r="B56" s="1"/>
      <c r="F56" s="35"/>
      <c r="G56" s="35"/>
      <c r="H56" s="35"/>
      <c r="I56" s="35"/>
    </row>
    <row r="57" spans="1:10" x14ac:dyDescent="0.3">
      <c r="A57" s="1"/>
      <c r="B57" s="1"/>
      <c r="F57" s="35"/>
      <c r="G57" s="35"/>
      <c r="H57" s="35"/>
      <c r="I57" s="35"/>
    </row>
    <row r="58" spans="1:10" x14ac:dyDescent="0.3">
      <c r="A58" s="1"/>
      <c r="B58" s="1"/>
      <c r="F58" s="35"/>
      <c r="G58" s="35"/>
      <c r="H58" s="35"/>
      <c r="I58" s="35"/>
    </row>
    <row r="59" spans="1:10" x14ac:dyDescent="0.3">
      <c r="A59" s="1"/>
      <c r="B59" s="1"/>
      <c r="F59" s="35"/>
      <c r="G59" s="35"/>
      <c r="H59" s="35"/>
      <c r="I59" s="35"/>
    </row>
    <row r="60" spans="1:10" x14ac:dyDescent="0.3">
      <c r="A60" s="1"/>
      <c r="B60" s="1"/>
      <c r="F60" s="35"/>
      <c r="G60" s="35"/>
      <c r="H60" s="35"/>
      <c r="I60" s="35"/>
    </row>
    <row r="61" spans="1:10" x14ac:dyDescent="0.3">
      <c r="A61" s="1"/>
      <c r="B61" s="1"/>
      <c r="F61" s="35"/>
      <c r="G61" s="35"/>
      <c r="H61" s="35"/>
      <c r="I61" s="35"/>
    </row>
    <row r="62" spans="1:10" x14ac:dyDescent="0.3">
      <c r="A62" s="1"/>
      <c r="B62" s="1"/>
    </row>
    <row r="63" spans="1:10" x14ac:dyDescent="0.3">
      <c r="A63" s="1"/>
      <c r="B63" s="1"/>
    </row>
    <row r="64" spans="1:10" x14ac:dyDescent="0.3">
      <c r="A64" s="1"/>
      <c r="B64" s="1"/>
    </row>
    <row r="65" spans="1:6" x14ac:dyDescent="0.3">
      <c r="A65" s="1"/>
      <c r="B65" s="1"/>
    </row>
    <row r="66" spans="1:6" x14ac:dyDescent="0.3">
      <c r="A66" s="1"/>
      <c r="B66" s="1"/>
    </row>
    <row r="67" spans="1:6" x14ac:dyDescent="0.3">
      <c r="A67" s="1"/>
      <c r="B67" s="1"/>
      <c r="F67" s="40"/>
    </row>
    <row r="68" spans="1:6" x14ac:dyDescent="0.3">
      <c r="A68" s="1"/>
      <c r="B68" s="1"/>
      <c r="F68" s="40"/>
    </row>
    <row r="69" spans="1:6" x14ac:dyDescent="0.3">
      <c r="A69" s="1"/>
      <c r="B69" s="1"/>
      <c r="F69" s="40"/>
    </row>
    <row r="70" spans="1:6" x14ac:dyDescent="0.3">
      <c r="A70" s="1"/>
      <c r="B70" s="1"/>
      <c r="F70" s="40"/>
    </row>
    <row r="71" spans="1:6" x14ac:dyDescent="0.3">
      <c r="A71" s="1"/>
      <c r="B71" s="1"/>
      <c r="F71" s="40"/>
    </row>
    <row r="72" spans="1:6" x14ac:dyDescent="0.3">
      <c r="A72" s="1"/>
      <c r="B72" s="1"/>
      <c r="F72" s="40"/>
    </row>
    <row r="73" spans="1:6" x14ac:dyDescent="0.3">
      <c r="A73" s="1"/>
      <c r="B73" s="1"/>
      <c r="F73" s="40"/>
    </row>
    <row r="74" spans="1:6" x14ac:dyDescent="0.3">
      <c r="A74" s="1"/>
      <c r="B74" s="1"/>
      <c r="F74" s="40"/>
    </row>
    <row r="75" spans="1:6" x14ac:dyDescent="0.3">
      <c r="A75" s="1"/>
      <c r="B75" s="1"/>
      <c r="F75" s="40"/>
    </row>
    <row r="76" spans="1:6" x14ac:dyDescent="0.3">
      <c r="A76" s="1"/>
      <c r="B76" s="1"/>
      <c r="F76" s="40"/>
    </row>
    <row r="77" spans="1:6" x14ac:dyDescent="0.3">
      <c r="A77" s="1"/>
      <c r="B77" s="1"/>
    </row>
    <row r="78" spans="1:6" x14ac:dyDescent="0.3">
      <c r="A78" s="1"/>
      <c r="B78" s="1"/>
    </row>
    <row r="79" spans="1:6" x14ac:dyDescent="0.3">
      <c r="A79" s="1"/>
      <c r="B79" s="1"/>
    </row>
    <row r="80" spans="1:6" x14ac:dyDescent="0.3">
      <c r="A80" s="1"/>
      <c r="B80" s="1"/>
    </row>
    <row r="81" spans="1:2" x14ac:dyDescent="0.3">
      <c r="A81" s="1"/>
      <c r="B81" s="1"/>
    </row>
    <row r="82" spans="1:2" x14ac:dyDescent="0.3">
      <c r="A82" s="1"/>
      <c r="B82" s="1"/>
    </row>
    <row r="83" spans="1:2" x14ac:dyDescent="0.3">
      <c r="A83" s="1"/>
      <c r="B83" s="1"/>
    </row>
    <row r="84" spans="1:2" x14ac:dyDescent="0.3">
      <c r="A84" s="1"/>
      <c r="B84" s="1"/>
    </row>
    <row r="85" spans="1:2" x14ac:dyDescent="0.3">
      <c r="A85" s="1"/>
      <c r="B85" s="1"/>
    </row>
    <row r="86" spans="1:2" x14ac:dyDescent="0.3">
      <c r="A86" s="1"/>
      <c r="B86" s="1"/>
    </row>
    <row r="87" spans="1:2" x14ac:dyDescent="0.3">
      <c r="A87" s="1"/>
      <c r="B87" s="1"/>
    </row>
    <row r="88" spans="1:2" x14ac:dyDescent="0.3">
      <c r="A88" s="1"/>
      <c r="B88" s="1"/>
    </row>
    <row r="89" spans="1:2" x14ac:dyDescent="0.3">
      <c r="A89" s="1"/>
      <c r="B89" s="1"/>
    </row>
    <row r="90" spans="1:2" x14ac:dyDescent="0.3">
      <c r="A90" s="1"/>
      <c r="B90" s="1"/>
    </row>
    <row r="91" spans="1:2" x14ac:dyDescent="0.3">
      <c r="A91" s="1"/>
      <c r="B91" s="1"/>
    </row>
    <row r="92" spans="1:2" x14ac:dyDescent="0.3">
      <c r="A92" s="1"/>
      <c r="B92" s="1"/>
    </row>
    <row r="93" spans="1:2" x14ac:dyDescent="0.3">
      <c r="A93" s="1"/>
      <c r="B93" s="1"/>
    </row>
    <row r="94" spans="1:2" x14ac:dyDescent="0.3">
      <c r="A94" s="1"/>
      <c r="B94" s="1"/>
    </row>
    <row r="95" spans="1:2" x14ac:dyDescent="0.3">
      <c r="A95" s="1"/>
      <c r="B95" s="1"/>
    </row>
    <row r="96" spans="1:2" x14ac:dyDescent="0.3">
      <c r="A96" s="1"/>
      <c r="B96" s="1"/>
    </row>
    <row r="97" spans="1:2" x14ac:dyDescent="0.3">
      <c r="A97" s="1"/>
      <c r="B97" s="1"/>
    </row>
    <row r="98" spans="1:2" x14ac:dyDescent="0.3">
      <c r="A98" s="1"/>
      <c r="B98" s="1"/>
    </row>
    <row r="99" spans="1:2" x14ac:dyDescent="0.3">
      <c r="A99" s="1"/>
      <c r="B99" s="1"/>
    </row>
    <row r="100" spans="1:2" x14ac:dyDescent="0.3">
      <c r="A100" s="1"/>
      <c r="B100" s="1"/>
    </row>
    <row r="101" spans="1:2" x14ac:dyDescent="0.3">
      <c r="A101" s="1"/>
      <c r="B101" s="1"/>
    </row>
    <row r="102" spans="1:2" x14ac:dyDescent="0.3">
      <c r="A102" s="1"/>
      <c r="B102" s="1"/>
    </row>
    <row r="103" spans="1:2" x14ac:dyDescent="0.3">
      <c r="A103" s="1"/>
      <c r="B103" s="1"/>
    </row>
    <row r="104" spans="1:2" x14ac:dyDescent="0.3">
      <c r="A104" s="1"/>
      <c r="B104" s="1"/>
    </row>
    <row r="105" spans="1:2" x14ac:dyDescent="0.3">
      <c r="A105" s="1"/>
      <c r="B105" s="1"/>
    </row>
    <row r="106" spans="1:2" x14ac:dyDescent="0.3">
      <c r="A106" s="1"/>
      <c r="B106" s="1"/>
    </row>
    <row r="107" spans="1:2" x14ac:dyDescent="0.3">
      <c r="A107" s="1"/>
      <c r="B107" s="1"/>
    </row>
    <row r="108" spans="1:2" x14ac:dyDescent="0.3">
      <c r="A108" s="1"/>
      <c r="B108" s="1"/>
    </row>
    <row r="109" spans="1:2" x14ac:dyDescent="0.3">
      <c r="A109" s="1"/>
      <c r="B109" s="1"/>
    </row>
    <row r="110" spans="1:2" x14ac:dyDescent="0.3">
      <c r="A110" s="1"/>
      <c r="B110" s="1"/>
    </row>
    <row r="111" spans="1:2" x14ac:dyDescent="0.3">
      <c r="A111" s="1"/>
      <c r="B111" s="1"/>
    </row>
    <row r="112" spans="1:2" x14ac:dyDescent="0.3">
      <c r="A112" s="1"/>
      <c r="B112" s="1"/>
    </row>
    <row r="113" spans="1:2" x14ac:dyDescent="0.3">
      <c r="A113" s="1"/>
      <c r="B113" s="1"/>
    </row>
    <row r="114" spans="1:2" x14ac:dyDescent="0.3">
      <c r="A114" s="1"/>
      <c r="B114" s="1"/>
    </row>
    <row r="115" spans="1:2" x14ac:dyDescent="0.3">
      <c r="A115" s="1"/>
      <c r="B115" s="1"/>
    </row>
    <row r="116" spans="1:2" x14ac:dyDescent="0.3">
      <c r="A116" s="1"/>
      <c r="B116" s="1"/>
    </row>
    <row r="117" spans="1:2" x14ac:dyDescent="0.3">
      <c r="A117" s="1"/>
      <c r="B117" s="1"/>
    </row>
    <row r="118" spans="1:2" x14ac:dyDescent="0.3">
      <c r="A118" s="1"/>
      <c r="B118" s="1"/>
    </row>
    <row r="119" spans="1:2" x14ac:dyDescent="0.3">
      <c r="A119" s="1"/>
      <c r="B119" s="1"/>
    </row>
    <row r="120" spans="1:2" x14ac:dyDescent="0.3">
      <c r="A120" s="1"/>
      <c r="B120" s="1"/>
    </row>
    <row r="121" spans="1:2" x14ac:dyDescent="0.3">
      <c r="A121" s="1"/>
      <c r="B121" s="1"/>
    </row>
    <row r="122" spans="1:2" x14ac:dyDescent="0.3">
      <c r="A122" s="1"/>
      <c r="B122" s="1"/>
    </row>
    <row r="123" spans="1:2" x14ac:dyDescent="0.3">
      <c r="A123" s="1"/>
      <c r="B123" s="1"/>
    </row>
    <row r="124" spans="1:2" x14ac:dyDescent="0.3">
      <c r="A124" s="1"/>
      <c r="B124" s="1"/>
    </row>
    <row r="125" spans="1:2" x14ac:dyDescent="0.3">
      <c r="A125" s="1"/>
      <c r="B125" s="1"/>
    </row>
    <row r="126" spans="1:2" x14ac:dyDescent="0.3">
      <c r="A126" s="1"/>
      <c r="B126" s="1"/>
    </row>
    <row r="127" spans="1:2" x14ac:dyDescent="0.3">
      <c r="A127" s="1"/>
      <c r="B127" s="1"/>
    </row>
    <row r="128" spans="1:2" x14ac:dyDescent="0.3">
      <c r="A128" s="1"/>
      <c r="B128" s="1"/>
    </row>
    <row r="129" spans="1:2" x14ac:dyDescent="0.3">
      <c r="A129" s="1"/>
      <c r="B129" s="1"/>
    </row>
    <row r="130" spans="1:2" x14ac:dyDescent="0.3">
      <c r="A130" s="1"/>
      <c r="B130" s="1"/>
    </row>
    <row r="131" spans="1:2" x14ac:dyDescent="0.3">
      <c r="A131" s="1"/>
      <c r="B131" s="1"/>
    </row>
    <row r="132" spans="1:2" x14ac:dyDescent="0.3">
      <c r="A132" s="1"/>
      <c r="B132" s="1"/>
    </row>
    <row r="133" spans="1:2" x14ac:dyDescent="0.3">
      <c r="A133" s="1"/>
      <c r="B133" s="1"/>
    </row>
    <row r="134" spans="1:2" x14ac:dyDescent="0.3">
      <c r="A134" s="1"/>
      <c r="B134" s="1"/>
    </row>
    <row r="135" spans="1:2" x14ac:dyDescent="0.3">
      <c r="A135" s="1"/>
      <c r="B135" s="1"/>
    </row>
    <row r="136" spans="1:2" x14ac:dyDescent="0.3">
      <c r="A136" s="1"/>
      <c r="B136" s="1"/>
    </row>
    <row r="137" spans="1:2" x14ac:dyDescent="0.3">
      <c r="A137" s="1"/>
      <c r="B137" s="1"/>
    </row>
    <row r="138" spans="1:2" x14ac:dyDescent="0.3">
      <c r="A138" s="1"/>
      <c r="B138" s="1"/>
    </row>
    <row r="139" spans="1:2" x14ac:dyDescent="0.3">
      <c r="A139" s="1"/>
      <c r="B139" s="1"/>
    </row>
    <row r="140" spans="1:2" x14ac:dyDescent="0.3">
      <c r="A140" s="1"/>
      <c r="B140" s="1"/>
    </row>
    <row r="141" spans="1:2" x14ac:dyDescent="0.3">
      <c r="A141" s="1"/>
      <c r="B141" s="1"/>
    </row>
    <row r="142" spans="1:2" x14ac:dyDescent="0.3">
      <c r="A142" s="1"/>
      <c r="B142" s="1"/>
    </row>
    <row r="143" spans="1:2" x14ac:dyDescent="0.3">
      <c r="A143" s="1"/>
      <c r="B143" s="1"/>
    </row>
    <row r="144" spans="1:2" x14ac:dyDescent="0.3">
      <c r="A144" s="1"/>
      <c r="B144" s="1"/>
    </row>
    <row r="145" spans="1:2" x14ac:dyDescent="0.3">
      <c r="A145" s="1"/>
      <c r="B145" s="1"/>
    </row>
    <row r="146" spans="1:2" x14ac:dyDescent="0.3">
      <c r="A146" s="1"/>
      <c r="B146" s="1"/>
    </row>
    <row r="147" spans="1:2" x14ac:dyDescent="0.3">
      <c r="A147" s="1"/>
      <c r="B147" s="1"/>
    </row>
    <row r="148" spans="1:2" x14ac:dyDescent="0.3">
      <c r="A148" s="1"/>
      <c r="B148" s="1"/>
    </row>
    <row r="149" spans="1:2" x14ac:dyDescent="0.3">
      <c r="A149" s="1"/>
      <c r="B149" s="1"/>
    </row>
    <row r="150" spans="1:2" x14ac:dyDescent="0.3">
      <c r="A150" s="1"/>
      <c r="B150" s="1"/>
    </row>
    <row r="151" spans="1:2" x14ac:dyDescent="0.3">
      <c r="A151" s="1"/>
      <c r="B151" s="1"/>
    </row>
    <row r="152" spans="1:2" x14ac:dyDescent="0.3">
      <c r="A152" s="1"/>
      <c r="B152" s="1"/>
    </row>
    <row r="153" spans="1:2" x14ac:dyDescent="0.3">
      <c r="A153" s="1"/>
      <c r="B153" s="1"/>
    </row>
    <row r="154" spans="1:2" x14ac:dyDescent="0.3">
      <c r="A154" s="1"/>
      <c r="B154" s="1"/>
    </row>
    <row r="155" spans="1:2" x14ac:dyDescent="0.3">
      <c r="A155" s="1"/>
      <c r="B155" s="1"/>
    </row>
    <row r="156" spans="1:2" x14ac:dyDescent="0.3">
      <c r="A156" s="1"/>
      <c r="B156" s="1"/>
    </row>
    <row r="157" spans="1:2" x14ac:dyDescent="0.3">
      <c r="A157" s="1"/>
      <c r="B157" s="1"/>
    </row>
    <row r="158" spans="1:2" x14ac:dyDescent="0.3">
      <c r="A158" s="1"/>
      <c r="B158" s="1"/>
    </row>
    <row r="159" spans="1:2" x14ac:dyDescent="0.3">
      <c r="A159" s="1"/>
      <c r="B159" s="1"/>
    </row>
    <row r="160" spans="1:2" x14ac:dyDescent="0.3">
      <c r="A160" s="1"/>
      <c r="B160" s="1"/>
    </row>
    <row r="161" spans="1:2" x14ac:dyDescent="0.3">
      <c r="A161" s="1"/>
      <c r="B161" s="1"/>
    </row>
    <row r="162" spans="1:2" x14ac:dyDescent="0.3">
      <c r="A162" s="1"/>
      <c r="B162" s="1"/>
    </row>
    <row r="163" spans="1:2" x14ac:dyDescent="0.3">
      <c r="A163" s="1"/>
      <c r="B163" s="1"/>
    </row>
    <row r="164" spans="1:2" x14ac:dyDescent="0.3">
      <c r="A164" s="1"/>
      <c r="B164" s="1"/>
    </row>
    <row r="165" spans="1:2" x14ac:dyDescent="0.3">
      <c r="A165" s="1"/>
      <c r="B165" s="1"/>
    </row>
    <row r="166" spans="1:2" x14ac:dyDescent="0.3">
      <c r="A166" s="1"/>
      <c r="B166" s="1"/>
    </row>
    <row r="167" spans="1:2" x14ac:dyDescent="0.3">
      <c r="A167" s="1"/>
      <c r="B167" s="1"/>
    </row>
  </sheetData>
  <mergeCells count="2">
    <mergeCell ref="B13:C13"/>
    <mergeCell ref="B18:C1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78F70-4629-4244-AD12-2B1D471ACC6C}">
  <dimension ref="A1"/>
  <sheetViews>
    <sheetView workbookViewId="0"/>
  </sheetViews>
  <sheetFormatPr defaultRowHeight="15" x14ac:dyDescent="0.25"/>
  <sheetData>
    <row r="1" spans="1:1" ht="15.75" x14ac:dyDescent="0.25">
      <c r="A1" s="70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49950-6EA0-4DE8-BAC4-6BA7FA062C3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AF32F-7FC1-4735-9F8E-59CB9E18E47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1CF5C-982B-4E00-B86E-542A4C8AD065}">
  <dimension ref="A1:W27"/>
  <sheetViews>
    <sheetView tabSelected="1" workbookViewId="0">
      <selection activeCell="S9" sqref="S9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18" max="18" width="11.7109375" bestFit="1" customWidth="1"/>
    <col min="19" max="19" width="10" bestFit="1" customWidth="1"/>
  </cols>
  <sheetData>
    <row r="1" spans="1:23" s="72" customFormat="1" ht="30" x14ac:dyDescent="0.25">
      <c r="A1" s="71" t="s">
        <v>46</v>
      </c>
      <c r="B1" s="71" t="str">
        <f>L1</f>
        <v>Date</v>
      </c>
      <c r="C1" s="71" t="s">
        <v>47</v>
      </c>
      <c r="D1" s="71" t="s">
        <v>6</v>
      </c>
      <c r="E1" s="71" t="s">
        <v>48</v>
      </c>
      <c r="F1" s="71" t="s">
        <v>49</v>
      </c>
      <c r="G1" s="71" t="s">
        <v>50</v>
      </c>
      <c r="H1" s="71" t="s">
        <v>51</v>
      </c>
      <c r="I1" s="71" t="s">
        <v>52</v>
      </c>
      <c r="K1" s="72" t="s">
        <v>32</v>
      </c>
      <c r="L1" s="72" t="s">
        <v>53</v>
      </c>
      <c r="M1" s="72" t="s">
        <v>54</v>
      </c>
      <c r="N1" s="72" t="s">
        <v>55</v>
      </c>
      <c r="O1" s="72" t="s">
        <v>56</v>
      </c>
      <c r="P1" s="72" t="s">
        <v>57</v>
      </c>
      <c r="Q1" s="72" t="s">
        <v>58</v>
      </c>
      <c r="R1" s="72" t="s">
        <v>59</v>
      </c>
      <c r="S1" s="72" t="s">
        <v>6</v>
      </c>
      <c r="T1" s="72" t="s">
        <v>5</v>
      </c>
      <c r="U1" s="72" t="s">
        <v>50</v>
      </c>
      <c r="V1" s="72" t="s">
        <v>51</v>
      </c>
      <c r="W1" s="72" t="s">
        <v>52</v>
      </c>
    </row>
    <row r="2" spans="1:23" x14ac:dyDescent="0.25">
      <c r="A2" s="73">
        <f>K2</f>
        <v>0</v>
      </c>
      <c r="B2" s="71">
        <f t="shared" ref="B2:B20" si="0">L2</f>
        <v>0</v>
      </c>
      <c r="C2" s="74">
        <f>R2</f>
        <v>670.13935774193919</v>
      </c>
      <c r="D2" s="73">
        <f>S2</f>
        <v>1500000</v>
      </c>
      <c r="E2" s="73">
        <f>T2</f>
        <v>2238</v>
      </c>
      <c r="F2" s="73">
        <f>ROUND((E2/10.764),0)</f>
        <v>208</v>
      </c>
      <c r="G2" s="73">
        <f>U2</f>
        <v>0</v>
      </c>
      <c r="H2" s="73">
        <f>V2</f>
        <v>0</v>
      </c>
      <c r="I2" s="73">
        <f>W2</f>
        <v>0</v>
      </c>
      <c r="M2">
        <v>6.7000000000000004E-2</v>
      </c>
      <c r="N2">
        <f t="shared" ref="N2:N20" si="1">M2*2.47105</f>
        <v>0.16556035</v>
      </c>
      <c r="O2">
        <f t="shared" ref="O2:O20" si="2">N2*40.0087146</f>
        <v>6.6238567922261096</v>
      </c>
      <c r="P2">
        <f>O2*121</f>
        <v>801.48667185935926</v>
      </c>
      <c r="Q2">
        <f>P2*9</f>
        <v>7213.3800467342335</v>
      </c>
      <c r="R2" s="75">
        <f t="shared" ref="R2:R20" si="3">Q2/10.764</f>
        <v>670.13935774193919</v>
      </c>
      <c r="S2">
        <v>1500000</v>
      </c>
      <c r="T2">
        <f t="shared" ref="T2:T20" si="4">ROUND((S2/R2),0)</f>
        <v>2238</v>
      </c>
    </row>
    <row r="3" spans="1:23" x14ac:dyDescent="0.25">
      <c r="A3" s="73">
        <f t="shared" ref="A3:A20" si="5">K3</f>
        <v>0</v>
      </c>
      <c r="B3" s="71">
        <f t="shared" si="0"/>
        <v>0</v>
      </c>
      <c r="C3" s="74">
        <f t="shared" ref="C3:E20" si="6">R3</f>
        <v>2475.5147916586561</v>
      </c>
      <c r="D3" s="73">
        <f t="shared" si="6"/>
        <v>28700000</v>
      </c>
      <c r="E3" s="73">
        <f t="shared" si="6"/>
        <v>11594</v>
      </c>
      <c r="F3" s="73">
        <f t="shared" ref="F3:F20" si="7">ROUND((E3/10.764),0)</f>
        <v>1077</v>
      </c>
      <c r="G3" s="73">
        <f t="shared" ref="G3:I20" si="8">U3</f>
        <v>0</v>
      </c>
      <c r="H3" s="73">
        <f t="shared" si="8"/>
        <v>0</v>
      </c>
      <c r="I3" s="73">
        <f t="shared" si="8"/>
        <v>0</v>
      </c>
      <c r="M3">
        <v>0.2475</v>
      </c>
      <c r="N3">
        <f t="shared" si="1"/>
        <v>0.61158487500000003</v>
      </c>
      <c r="O3">
        <f t="shared" si="2"/>
        <v>24.468724717551673</v>
      </c>
      <c r="P3">
        <f t="shared" ref="P3:P20" si="9">O3*121</f>
        <v>2960.7156908237525</v>
      </c>
      <c r="Q3">
        <f t="shared" ref="Q3:Q20" si="10">P3*9</f>
        <v>26646.441217413772</v>
      </c>
      <c r="R3" s="75">
        <f t="shared" si="3"/>
        <v>2475.5147916586561</v>
      </c>
      <c r="S3">
        <v>28700000</v>
      </c>
      <c r="T3">
        <f t="shared" si="4"/>
        <v>11594</v>
      </c>
    </row>
    <row r="4" spans="1:23" x14ac:dyDescent="0.25">
      <c r="A4" s="73">
        <f t="shared" si="5"/>
        <v>0</v>
      </c>
      <c r="B4" s="71">
        <f t="shared" si="0"/>
        <v>0</v>
      </c>
      <c r="C4" s="74">
        <f t="shared" si="6"/>
        <v>2250.46799241696</v>
      </c>
      <c r="D4" s="73">
        <f t="shared" si="6"/>
        <v>28700000</v>
      </c>
      <c r="E4" s="73">
        <f t="shared" si="6"/>
        <v>12753</v>
      </c>
      <c r="F4" s="73">
        <f t="shared" si="7"/>
        <v>1185</v>
      </c>
      <c r="G4" s="73">
        <f t="shared" si="8"/>
        <v>0</v>
      </c>
      <c r="H4" s="73">
        <f t="shared" si="8"/>
        <v>0</v>
      </c>
      <c r="I4" s="73">
        <f t="shared" si="8"/>
        <v>0</v>
      </c>
      <c r="M4">
        <v>0.22500000000000001</v>
      </c>
      <c r="N4">
        <f t="shared" si="1"/>
        <v>0.55598625000000002</v>
      </c>
      <c r="O4">
        <f t="shared" si="2"/>
        <v>22.24429519777425</v>
      </c>
      <c r="P4">
        <f t="shared" si="9"/>
        <v>2691.5597189306841</v>
      </c>
      <c r="Q4">
        <f t="shared" si="10"/>
        <v>24224.037470376155</v>
      </c>
      <c r="R4" s="75">
        <f t="shared" si="3"/>
        <v>2250.46799241696</v>
      </c>
      <c r="S4">
        <v>28700000</v>
      </c>
      <c r="T4">
        <f t="shared" si="4"/>
        <v>12753</v>
      </c>
    </row>
    <row r="5" spans="1:23" x14ac:dyDescent="0.25">
      <c r="A5" s="73">
        <f t="shared" si="5"/>
        <v>0</v>
      </c>
      <c r="B5" s="71">
        <f t="shared" si="0"/>
        <v>0</v>
      </c>
      <c r="C5" s="74">
        <f t="shared" si="6"/>
        <v>1975.4107933437763</v>
      </c>
      <c r="D5" s="73">
        <f t="shared" si="6"/>
        <v>28700000</v>
      </c>
      <c r="E5" s="73">
        <f t="shared" si="6"/>
        <v>14529</v>
      </c>
      <c r="F5" s="73">
        <f t="shared" si="7"/>
        <v>1350</v>
      </c>
      <c r="G5" s="73">
        <f t="shared" si="8"/>
        <v>0</v>
      </c>
      <c r="H5" s="73">
        <f t="shared" si="8"/>
        <v>0</v>
      </c>
      <c r="I5" s="73">
        <f t="shared" si="8"/>
        <v>0</v>
      </c>
      <c r="M5">
        <v>0.19750000000000001</v>
      </c>
      <c r="N5">
        <f t="shared" si="1"/>
        <v>0.48803237500000002</v>
      </c>
      <c r="O5">
        <f t="shared" si="2"/>
        <v>19.525548006935175</v>
      </c>
      <c r="P5">
        <f t="shared" si="9"/>
        <v>2362.5913088391562</v>
      </c>
      <c r="Q5">
        <f t="shared" si="10"/>
        <v>21263.321779552407</v>
      </c>
      <c r="R5" s="75">
        <f t="shared" si="3"/>
        <v>1975.4107933437763</v>
      </c>
      <c r="S5">
        <v>28700000</v>
      </c>
      <c r="T5">
        <f t="shared" si="4"/>
        <v>14529</v>
      </c>
    </row>
    <row r="6" spans="1:23" x14ac:dyDescent="0.25">
      <c r="A6" s="73">
        <f t="shared" si="5"/>
        <v>0</v>
      </c>
      <c r="B6" s="71">
        <f t="shared" si="0"/>
        <v>0</v>
      </c>
      <c r="C6" s="74">
        <f t="shared" si="6"/>
        <v>950.197596798272</v>
      </c>
      <c r="D6" s="73">
        <f t="shared" si="6"/>
        <v>28700000</v>
      </c>
      <c r="E6" s="73">
        <f t="shared" si="6"/>
        <v>30204</v>
      </c>
      <c r="F6" s="73">
        <f t="shared" si="7"/>
        <v>2806</v>
      </c>
      <c r="G6" s="73">
        <f t="shared" si="8"/>
        <v>0</v>
      </c>
      <c r="H6" s="73">
        <f t="shared" si="8"/>
        <v>0</v>
      </c>
      <c r="I6" s="73">
        <f t="shared" si="8"/>
        <v>0</v>
      </c>
      <c r="M6">
        <v>9.5000000000000001E-2</v>
      </c>
      <c r="N6">
        <f t="shared" si="1"/>
        <v>0.23474975000000001</v>
      </c>
      <c r="O6">
        <f t="shared" si="2"/>
        <v>9.392035750171349</v>
      </c>
      <c r="P6">
        <f t="shared" si="9"/>
        <v>1136.4363257707332</v>
      </c>
      <c r="Q6">
        <f t="shared" si="10"/>
        <v>10227.926931936599</v>
      </c>
      <c r="R6" s="75">
        <f t="shared" si="3"/>
        <v>950.197596798272</v>
      </c>
      <c r="S6">
        <v>28700000</v>
      </c>
      <c r="T6">
        <f t="shared" si="4"/>
        <v>30204</v>
      </c>
    </row>
    <row r="7" spans="1:23" x14ac:dyDescent="0.25">
      <c r="A7" s="73">
        <f t="shared" si="5"/>
        <v>0</v>
      </c>
      <c r="B7" s="71">
        <f t="shared" si="0"/>
        <v>0</v>
      </c>
      <c r="C7" s="74">
        <f t="shared" si="6"/>
        <v>350.07279882041604</v>
      </c>
      <c r="D7" s="73">
        <f t="shared" si="6"/>
        <v>28700000</v>
      </c>
      <c r="E7" s="73">
        <f t="shared" si="6"/>
        <v>81983</v>
      </c>
      <c r="F7" s="73">
        <f t="shared" si="7"/>
        <v>7616</v>
      </c>
      <c r="G7" s="73">
        <f t="shared" si="8"/>
        <v>0</v>
      </c>
      <c r="H7" s="73">
        <f t="shared" si="8"/>
        <v>0</v>
      </c>
      <c r="I7" s="73">
        <f t="shared" si="8"/>
        <v>0</v>
      </c>
      <c r="M7">
        <v>3.5000000000000003E-2</v>
      </c>
      <c r="N7">
        <f t="shared" si="1"/>
        <v>8.6486750000000001E-2</v>
      </c>
      <c r="O7">
        <f t="shared" si="2"/>
        <v>3.4602236974315499</v>
      </c>
      <c r="P7">
        <f t="shared" si="9"/>
        <v>418.68706738921753</v>
      </c>
      <c r="Q7">
        <f t="shared" si="10"/>
        <v>3768.1836065029579</v>
      </c>
      <c r="R7" s="75">
        <f t="shared" si="3"/>
        <v>350.07279882041604</v>
      </c>
      <c r="S7">
        <v>28700000</v>
      </c>
      <c r="T7">
        <f t="shared" si="4"/>
        <v>81983</v>
      </c>
    </row>
    <row r="8" spans="1:23" x14ac:dyDescent="0.25">
      <c r="A8" s="73">
        <f t="shared" si="5"/>
        <v>0</v>
      </c>
      <c r="B8" s="71">
        <f t="shared" si="0"/>
        <v>0</v>
      </c>
      <c r="C8" s="74">
        <f t="shared" si="6"/>
        <v>925.19239688252799</v>
      </c>
      <c r="D8" s="73">
        <f t="shared" si="6"/>
        <v>28700000</v>
      </c>
      <c r="E8" s="73">
        <f t="shared" si="6"/>
        <v>31021</v>
      </c>
      <c r="F8" s="73">
        <f t="shared" si="7"/>
        <v>2882</v>
      </c>
      <c r="G8" s="73">
        <f t="shared" si="8"/>
        <v>0</v>
      </c>
      <c r="H8" s="73">
        <f t="shared" si="8"/>
        <v>0</v>
      </c>
      <c r="I8" s="73">
        <f t="shared" si="8"/>
        <v>0</v>
      </c>
      <c r="M8">
        <v>9.2499999999999999E-2</v>
      </c>
      <c r="N8">
        <f t="shared" si="1"/>
        <v>0.22857212499999999</v>
      </c>
      <c r="O8">
        <f t="shared" si="2"/>
        <v>9.1448769146405233</v>
      </c>
      <c r="P8">
        <f t="shared" si="9"/>
        <v>1106.5301066715033</v>
      </c>
      <c r="Q8">
        <f t="shared" si="10"/>
        <v>9958.7709600435301</v>
      </c>
      <c r="R8" s="75">
        <f t="shared" si="3"/>
        <v>925.19239688252799</v>
      </c>
      <c r="S8">
        <v>28700000</v>
      </c>
      <c r="T8">
        <f t="shared" si="4"/>
        <v>31021</v>
      </c>
    </row>
    <row r="9" spans="1:23" x14ac:dyDescent="0.25">
      <c r="A9" s="73">
        <f t="shared" si="5"/>
        <v>0</v>
      </c>
      <c r="B9" s="71">
        <f t="shared" si="0"/>
        <v>0</v>
      </c>
      <c r="C9" s="74">
        <f t="shared" si="6"/>
        <v>134.93799999999999</v>
      </c>
      <c r="D9" s="73">
        <f t="shared" si="6"/>
        <v>500000</v>
      </c>
      <c r="E9" s="73">
        <f t="shared" si="6"/>
        <v>3705</v>
      </c>
      <c r="F9" s="73">
        <f t="shared" si="7"/>
        <v>344</v>
      </c>
      <c r="G9" s="73">
        <f t="shared" si="8"/>
        <v>0</v>
      </c>
      <c r="H9" s="73">
        <f t="shared" si="8"/>
        <v>0</v>
      </c>
      <c r="I9" s="73">
        <f t="shared" si="8"/>
        <v>0</v>
      </c>
      <c r="M9">
        <v>0</v>
      </c>
      <c r="N9">
        <f t="shared" si="1"/>
        <v>0</v>
      </c>
      <c r="O9">
        <f t="shared" si="2"/>
        <v>0</v>
      </c>
      <c r="P9">
        <f t="shared" si="9"/>
        <v>0</v>
      </c>
      <c r="Q9">
        <f t="shared" si="10"/>
        <v>0</v>
      </c>
      <c r="R9" s="75">
        <v>134.93799999999999</v>
      </c>
      <c r="S9">
        <v>500000</v>
      </c>
      <c r="T9">
        <f t="shared" si="4"/>
        <v>3705</v>
      </c>
    </row>
    <row r="10" spans="1:23" x14ac:dyDescent="0.25">
      <c r="A10" s="73">
        <f t="shared" si="5"/>
        <v>0</v>
      </c>
      <c r="B10" s="71">
        <f t="shared" si="0"/>
        <v>0</v>
      </c>
      <c r="C10" s="74">
        <f t="shared" si="6"/>
        <v>1690.3515143042946</v>
      </c>
      <c r="D10" s="73">
        <f t="shared" si="6"/>
        <v>10260000</v>
      </c>
      <c r="E10" s="73">
        <f t="shared" si="6"/>
        <v>6070</v>
      </c>
      <c r="F10" s="73">
        <f t="shared" si="7"/>
        <v>564</v>
      </c>
      <c r="G10" s="73">
        <f t="shared" si="8"/>
        <v>0</v>
      </c>
      <c r="H10" s="73">
        <f t="shared" si="8"/>
        <v>0</v>
      </c>
      <c r="I10" s="73">
        <f t="shared" si="8"/>
        <v>0</v>
      </c>
      <c r="M10">
        <v>0.16900000000000001</v>
      </c>
      <c r="N10">
        <f t="shared" si="1"/>
        <v>0.41760745000000005</v>
      </c>
      <c r="O10">
        <f t="shared" si="2"/>
        <v>16.707937281883773</v>
      </c>
      <c r="P10">
        <f t="shared" si="9"/>
        <v>2021.6604111079364</v>
      </c>
      <c r="Q10">
        <f t="shared" si="10"/>
        <v>18194.943699971427</v>
      </c>
      <c r="R10" s="75">
        <f t="shared" si="3"/>
        <v>1690.3515143042946</v>
      </c>
      <c r="S10">
        <v>10260000</v>
      </c>
      <c r="T10">
        <f t="shared" si="4"/>
        <v>6070</v>
      </c>
    </row>
    <row r="11" spans="1:23" x14ac:dyDescent="0.25">
      <c r="A11" s="73">
        <f t="shared" si="5"/>
        <v>0</v>
      </c>
      <c r="B11" s="71">
        <f t="shared" si="0"/>
        <v>0</v>
      </c>
      <c r="C11" s="74">
        <f t="shared" si="6"/>
        <v>0</v>
      </c>
      <c r="D11" s="73">
        <f t="shared" si="6"/>
        <v>0</v>
      </c>
      <c r="E11" s="73" t="e">
        <f t="shared" si="6"/>
        <v>#DIV/0!</v>
      </c>
      <c r="F11" s="73" t="e">
        <f t="shared" si="7"/>
        <v>#DIV/0!</v>
      </c>
      <c r="G11" s="73">
        <f t="shared" si="8"/>
        <v>0</v>
      </c>
      <c r="H11" s="73">
        <f t="shared" si="8"/>
        <v>0</v>
      </c>
      <c r="I11" s="73">
        <f t="shared" si="8"/>
        <v>0</v>
      </c>
      <c r="M11">
        <v>0</v>
      </c>
      <c r="N11">
        <f t="shared" si="1"/>
        <v>0</v>
      </c>
      <c r="O11">
        <f t="shared" si="2"/>
        <v>0</v>
      </c>
      <c r="P11">
        <f t="shared" si="9"/>
        <v>0</v>
      </c>
      <c r="Q11">
        <f t="shared" si="10"/>
        <v>0</v>
      </c>
      <c r="R11" s="75">
        <f t="shared" si="3"/>
        <v>0</v>
      </c>
      <c r="S11">
        <v>0</v>
      </c>
      <c r="T11" t="e">
        <f t="shared" si="4"/>
        <v>#DIV/0!</v>
      </c>
    </row>
    <row r="12" spans="1:23" x14ac:dyDescent="0.25">
      <c r="A12" s="73">
        <f t="shared" si="5"/>
        <v>0</v>
      </c>
      <c r="B12" s="71">
        <f t="shared" si="0"/>
        <v>0</v>
      </c>
      <c r="C12" s="74">
        <f t="shared" si="6"/>
        <v>0</v>
      </c>
      <c r="D12" s="73">
        <f t="shared" si="6"/>
        <v>0</v>
      </c>
      <c r="E12" s="73" t="e">
        <f t="shared" si="6"/>
        <v>#DIV/0!</v>
      </c>
      <c r="F12" s="73" t="e">
        <f t="shared" si="7"/>
        <v>#DIV/0!</v>
      </c>
      <c r="G12" s="73">
        <f t="shared" si="8"/>
        <v>0</v>
      </c>
      <c r="H12" s="73">
        <f t="shared" si="8"/>
        <v>0</v>
      </c>
      <c r="I12" s="73">
        <f t="shared" si="8"/>
        <v>0</v>
      </c>
      <c r="M12">
        <v>0</v>
      </c>
      <c r="N12">
        <f t="shared" si="1"/>
        <v>0</v>
      </c>
      <c r="O12">
        <f t="shared" si="2"/>
        <v>0</v>
      </c>
      <c r="P12">
        <f t="shared" si="9"/>
        <v>0</v>
      </c>
      <c r="Q12">
        <f t="shared" si="10"/>
        <v>0</v>
      </c>
      <c r="R12" s="75">
        <f t="shared" si="3"/>
        <v>0</v>
      </c>
      <c r="S12">
        <v>0</v>
      </c>
      <c r="T12" t="e">
        <f t="shared" si="4"/>
        <v>#DIV/0!</v>
      </c>
    </row>
    <row r="13" spans="1:23" x14ac:dyDescent="0.25">
      <c r="A13" s="73">
        <f t="shared" si="5"/>
        <v>0</v>
      </c>
      <c r="B13" s="71">
        <f t="shared" si="0"/>
        <v>0</v>
      </c>
      <c r="C13" s="74">
        <f t="shared" si="6"/>
        <v>0</v>
      </c>
      <c r="D13" s="73">
        <f t="shared" si="6"/>
        <v>0</v>
      </c>
      <c r="E13" s="73" t="e">
        <f t="shared" si="6"/>
        <v>#DIV/0!</v>
      </c>
      <c r="F13" s="73" t="e">
        <f t="shared" si="7"/>
        <v>#DIV/0!</v>
      </c>
      <c r="G13" s="73">
        <f t="shared" si="8"/>
        <v>0</v>
      </c>
      <c r="H13" s="73">
        <f t="shared" si="8"/>
        <v>0</v>
      </c>
      <c r="I13" s="73">
        <f t="shared" si="8"/>
        <v>0</v>
      </c>
      <c r="M13">
        <v>0</v>
      </c>
      <c r="N13">
        <f t="shared" si="1"/>
        <v>0</v>
      </c>
      <c r="O13">
        <f t="shared" si="2"/>
        <v>0</v>
      </c>
      <c r="P13">
        <f t="shared" si="9"/>
        <v>0</v>
      </c>
      <c r="Q13">
        <f t="shared" si="10"/>
        <v>0</v>
      </c>
      <c r="R13" s="75">
        <f t="shared" si="3"/>
        <v>0</v>
      </c>
      <c r="S13">
        <v>0</v>
      </c>
      <c r="T13" t="e">
        <f t="shared" si="4"/>
        <v>#DIV/0!</v>
      </c>
    </row>
    <row r="14" spans="1:23" x14ac:dyDescent="0.25">
      <c r="A14" s="73">
        <f t="shared" si="5"/>
        <v>0</v>
      </c>
      <c r="B14" s="71">
        <f t="shared" si="0"/>
        <v>0</v>
      </c>
      <c r="C14" s="74">
        <f t="shared" si="6"/>
        <v>0</v>
      </c>
      <c r="D14" s="73">
        <f t="shared" si="6"/>
        <v>0</v>
      </c>
      <c r="E14" s="73" t="e">
        <f t="shared" si="6"/>
        <v>#DIV/0!</v>
      </c>
      <c r="F14" s="73" t="e">
        <f t="shared" si="7"/>
        <v>#DIV/0!</v>
      </c>
      <c r="G14" s="73">
        <f t="shared" si="8"/>
        <v>0</v>
      </c>
      <c r="H14" s="73">
        <f t="shared" si="8"/>
        <v>0</v>
      </c>
      <c r="I14" s="73">
        <f t="shared" si="8"/>
        <v>0</v>
      </c>
      <c r="M14">
        <v>0</v>
      </c>
      <c r="N14">
        <f t="shared" si="1"/>
        <v>0</v>
      </c>
      <c r="O14">
        <f t="shared" si="2"/>
        <v>0</v>
      </c>
      <c r="P14">
        <f t="shared" si="9"/>
        <v>0</v>
      </c>
      <c r="Q14">
        <f t="shared" si="10"/>
        <v>0</v>
      </c>
      <c r="R14" s="75">
        <f t="shared" si="3"/>
        <v>0</v>
      </c>
      <c r="S14">
        <v>0</v>
      </c>
      <c r="T14" t="e">
        <f t="shared" si="4"/>
        <v>#DIV/0!</v>
      </c>
    </row>
    <row r="15" spans="1:23" x14ac:dyDescent="0.25">
      <c r="A15" s="73">
        <f t="shared" si="5"/>
        <v>0</v>
      </c>
      <c r="B15" s="71">
        <f t="shared" si="0"/>
        <v>0</v>
      </c>
      <c r="C15" s="74">
        <f t="shared" si="6"/>
        <v>0</v>
      </c>
      <c r="D15" s="73">
        <f t="shared" si="6"/>
        <v>0</v>
      </c>
      <c r="E15" s="73" t="e">
        <f t="shared" si="6"/>
        <v>#DIV/0!</v>
      </c>
      <c r="F15" s="73" t="e">
        <f t="shared" si="7"/>
        <v>#DIV/0!</v>
      </c>
      <c r="G15" s="73">
        <f t="shared" si="8"/>
        <v>0</v>
      </c>
      <c r="H15" s="73">
        <f t="shared" si="8"/>
        <v>0</v>
      </c>
      <c r="I15" s="73">
        <f t="shared" si="8"/>
        <v>0</v>
      </c>
      <c r="M15">
        <v>0</v>
      </c>
      <c r="N15">
        <f t="shared" si="1"/>
        <v>0</v>
      </c>
      <c r="O15">
        <f t="shared" si="2"/>
        <v>0</v>
      </c>
      <c r="P15">
        <f t="shared" si="9"/>
        <v>0</v>
      </c>
      <c r="Q15">
        <f t="shared" si="10"/>
        <v>0</v>
      </c>
      <c r="R15" s="75">
        <f t="shared" si="3"/>
        <v>0</v>
      </c>
      <c r="S15">
        <v>0</v>
      </c>
      <c r="T15" t="e">
        <f t="shared" si="4"/>
        <v>#DIV/0!</v>
      </c>
    </row>
    <row r="16" spans="1:23" x14ac:dyDescent="0.25">
      <c r="A16" s="73">
        <f t="shared" si="5"/>
        <v>0</v>
      </c>
      <c r="B16" s="71">
        <f t="shared" si="0"/>
        <v>0</v>
      </c>
      <c r="C16" s="74">
        <f t="shared" si="6"/>
        <v>0</v>
      </c>
      <c r="D16" s="73">
        <f t="shared" si="6"/>
        <v>0</v>
      </c>
      <c r="E16" s="73" t="e">
        <f t="shared" si="6"/>
        <v>#DIV/0!</v>
      </c>
      <c r="F16" s="73" t="e">
        <f t="shared" si="7"/>
        <v>#DIV/0!</v>
      </c>
      <c r="G16" s="73">
        <f t="shared" si="8"/>
        <v>0</v>
      </c>
      <c r="H16" s="73">
        <f t="shared" si="8"/>
        <v>0</v>
      </c>
      <c r="I16" s="73">
        <f t="shared" si="8"/>
        <v>0</v>
      </c>
      <c r="M16">
        <v>0</v>
      </c>
      <c r="N16">
        <f t="shared" si="1"/>
        <v>0</v>
      </c>
      <c r="O16">
        <f t="shared" si="2"/>
        <v>0</v>
      </c>
      <c r="P16">
        <f t="shared" si="9"/>
        <v>0</v>
      </c>
      <c r="Q16">
        <f t="shared" si="10"/>
        <v>0</v>
      </c>
      <c r="R16" s="75">
        <f t="shared" si="3"/>
        <v>0</v>
      </c>
      <c r="S16">
        <v>0</v>
      </c>
      <c r="T16" t="e">
        <f t="shared" si="4"/>
        <v>#DIV/0!</v>
      </c>
    </row>
    <row r="17" spans="1:20" x14ac:dyDescent="0.25">
      <c r="A17" s="73">
        <f t="shared" si="5"/>
        <v>0</v>
      </c>
      <c r="B17" s="71">
        <f t="shared" si="0"/>
        <v>0</v>
      </c>
      <c r="C17" s="74">
        <f t="shared" si="6"/>
        <v>0</v>
      </c>
      <c r="D17" s="73">
        <f t="shared" si="6"/>
        <v>0</v>
      </c>
      <c r="E17" s="73" t="e">
        <f t="shared" si="6"/>
        <v>#DIV/0!</v>
      </c>
      <c r="F17" s="73" t="e">
        <f t="shared" si="7"/>
        <v>#DIV/0!</v>
      </c>
      <c r="G17" s="73">
        <f t="shared" si="8"/>
        <v>0</v>
      </c>
      <c r="H17" s="73">
        <f t="shared" si="8"/>
        <v>0</v>
      </c>
      <c r="I17" s="73">
        <f t="shared" si="8"/>
        <v>0</v>
      </c>
      <c r="M17">
        <v>0</v>
      </c>
      <c r="N17">
        <f t="shared" si="1"/>
        <v>0</v>
      </c>
      <c r="O17">
        <f t="shared" si="2"/>
        <v>0</v>
      </c>
      <c r="P17">
        <f t="shared" si="9"/>
        <v>0</v>
      </c>
      <c r="Q17">
        <f t="shared" si="10"/>
        <v>0</v>
      </c>
      <c r="R17" s="75">
        <f t="shared" si="3"/>
        <v>0</v>
      </c>
      <c r="S17">
        <v>0</v>
      </c>
      <c r="T17" t="e">
        <f t="shared" si="4"/>
        <v>#DIV/0!</v>
      </c>
    </row>
    <row r="18" spans="1:20" x14ac:dyDescent="0.25">
      <c r="A18" s="73">
        <f t="shared" si="5"/>
        <v>0</v>
      </c>
      <c r="B18" s="71">
        <f t="shared" si="0"/>
        <v>0</v>
      </c>
      <c r="C18" s="74">
        <f t="shared" si="6"/>
        <v>0</v>
      </c>
      <c r="D18" s="73">
        <f t="shared" si="6"/>
        <v>0</v>
      </c>
      <c r="E18" s="73" t="e">
        <f t="shared" si="6"/>
        <v>#DIV/0!</v>
      </c>
      <c r="F18" s="73" t="e">
        <f t="shared" si="7"/>
        <v>#DIV/0!</v>
      </c>
      <c r="G18" s="73">
        <f t="shared" si="8"/>
        <v>0</v>
      </c>
      <c r="H18" s="73">
        <f t="shared" si="8"/>
        <v>0</v>
      </c>
      <c r="I18" s="73">
        <f t="shared" si="8"/>
        <v>0</v>
      </c>
      <c r="M18">
        <v>0</v>
      </c>
      <c r="N18">
        <f t="shared" si="1"/>
        <v>0</v>
      </c>
      <c r="O18">
        <f t="shared" si="2"/>
        <v>0</v>
      </c>
      <c r="P18">
        <f t="shared" si="9"/>
        <v>0</v>
      </c>
      <c r="Q18">
        <f t="shared" si="10"/>
        <v>0</v>
      </c>
      <c r="R18" s="75">
        <f t="shared" si="3"/>
        <v>0</v>
      </c>
      <c r="S18">
        <v>0</v>
      </c>
      <c r="T18" t="e">
        <f t="shared" si="4"/>
        <v>#DIV/0!</v>
      </c>
    </row>
    <row r="19" spans="1:20" x14ac:dyDescent="0.25">
      <c r="A19" s="73">
        <f t="shared" si="5"/>
        <v>0</v>
      </c>
      <c r="B19" s="71">
        <f t="shared" si="0"/>
        <v>0</v>
      </c>
      <c r="C19" s="74">
        <f t="shared" si="6"/>
        <v>0</v>
      </c>
      <c r="D19" s="73">
        <f t="shared" si="6"/>
        <v>0</v>
      </c>
      <c r="E19" s="73" t="e">
        <f t="shared" si="6"/>
        <v>#DIV/0!</v>
      </c>
      <c r="F19" s="73" t="e">
        <f t="shared" si="7"/>
        <v>#DIV/0!</v>
      </c>
      <c r="G19" s="73">
        <f t="shared" si="8"/>
        <v>0</v>
      </c>
      <c r="H19" s="73">
        <f t="shared" si="8"/>
        <v>0</v>
      </c>
      <c r="I19" s="73">
        <f t="shared" si="8"/>
        <v>0</v>
      </c>
      <c r="M19">
        <v>0</v>
      </c>
      <c r="N19">
        <f t="shared" si="1"/>
        <v>0</v>
      </c>
      <c r="O19">
        <f t="shared" si="2"/>
        <v>0</v>
      </c>
      <c r="P19">
        <f t="shared" si="9"/>
        <v>0</v>
      </c>
      <c r="Q19">
        <f t="shared" si="10"/>
        <v>0</v>
      </c>
      <c r="R19" s="75">
        <f t="shared" si="3"/>
        <v>0</v>
      </c>
      <c r="S19">
        <v>0</v>
      </c>
      <c r="T19" t="e">
        <f t="shared" si="4"/>
        <v>#DIV/0!</v>
      </c>
    </row>
    <row r="20" spans="1:20" x14ac:dyDescent="0.25">
      <c r="A20" s="73">
        <f t="shared" si="5"/>
        <v>0</v>
      </c>
      <c r="B20" s="71">
        <f t="shared" si="0"/>
        <v>0</v>
      </c>
      <c r="C20" s="74">
        <f t="shared" si="6"/>
        <v>0</v>
      </c>
      <c r="D20" s="73">
        <f t="shared" si="6"/>
        <v>0</v>
      </c>
      <c r="E20" s="73" t="e">
        <f t="shared" si="6"/>
        <v>#DIV/0!</v>
      </c>
      <c r="F20" s="73" t="e">
        <f t="shared" si="7"/>
        <v>#DIV/0!</v>
      </c>
      <c r="G20" s="73">
        <f t="shared" si="8"/>
        <v>0</v>
      </c>
      <c r="H20" s="73">
        <f t="shared" si="8"/>
        <v>0</v>
      </c>
      <c r="I20" s="73">
        <f t="shared" si="8"/>
        <v>0</v>
      </c>
      <c r="M20">
        <v>0</v>
      </c>
      <c r="N20">
        <f t="shared" si="1"/>
        <v>0</v>
      </c>
      <c r="O20">
        <f t="shared" si="2"/>
        <v>0</v>
      </c>
      <c r="P20">
        <f t="shared" si="9"/>
        <v>0</v>
      </c>
      <c r="Q20">
        <f t="shared" si="10"/>
        <v>0</v>
      </c>
      <c r="R20" s="75">
        <f t="shared" si="3"/>
        <v>0</v>
      </c>
      <c r="S20">
        <v>0</v>
      </c>
      <c r="T20" t="e">
        <f t="shared" si="4"/>
        <v>#DIV/0!</v>
      </c>
    </row>
    <row r="26" spans="1:20" x14ac:dyDescent="0.25">
      <c r="I26">
        <v>1</v>
      </c>
      <c r="J26">
        <v>10.763999999999999</v>
      </c>
    </row>
    <row r="27" spans="1:20" x14ac:dyDescent="0.25">
      <c r="I27">
        <v>1</v>
      </c>
      <c r="J27">
        <v>1.1959900000000001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Sheet4</vt:lpstr>
      <vt:lpstr>Sheet1</vt:lpstr>
      <vt:lpstr>Sheet2</vt:lpstr>
      <vt:lpstr>Sheet3</vt:lpstr>
      <vt:lpstr>Sheet5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akhilesh Yadav</cp:lastModifiedBy>
  <dcterms:created xsi:type="dcterms:W3CDTF">2014-10-16T12:20:47Z</dcterms:created>
  <dcterms:modified xsi:type="dcterms:W3CDTF">2024-03-02T08:21:54Z</dcterms:modified>
</cp:coreProperties>
</file>