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ile Parle (East)\Laxman Dharamshi Patel\"/>
    </mc:Choice>
  </mc:AlternateContent>
  <xr:revisionPtr revIDLastSave="0" documentId="13_ncr:1_{82837943-6575-437B-A555-DA857CB43FC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Annexure" sheetId="26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26" l="1"/>
  <c r="J5" i="26"/>
  <c r="J6" i="26"/>
  <c r="J7" i="26"/>
  <c r="J8" i="26"/>
  <c r="J9" i="26"/>
  <c r="J10" i="26"/>
  <c r="J3" i="26"/>
  <c r="I4" i="26"/>
  <c r="I5" i="26"/>
  <c r="I6" i="26"/>
  <c r="I7" i="26"/>
  <c r="I8" i="26"/>
  <c r="I9" i="26"/>
  <c r="I10" i="26"/>
  <c r="I3" i="26"/>
  <c r="C61" i="23" l="1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C49" i="23"/>
  <c r="C26" i="26"/>
  <c r="C11" i="26"/>
  <c r="Q8" i="4"/>
  <c r="I68" i="4"/>
  <c r="G68" i="4"/>
  <c r="G62" i="4"/>
  <c r="P60" i="4"/>
  <c r="Q60" i="4" s="1"/>
  <c r="I60" i="4"/>
  <c r="N60" i="4" s="1"/>
  <c r="P59" i="4"/>
  <c r="Q59" i="4" s="1"/>
  <c r="I59" i="4"/>
  <c r="N59" i="4" s="1"/>
  <c r="P58" i="4"/>
  <c r="Q58" i="4" s="1"/>
  <c r="I58" i="4"/>
  <c r="N58" i="4" s="1"/>
  <c r="I57" i="4"/>
  <c r="J57" i="4" s="1"/>
  <c r="P56" i="4"/>
  <c r="R56" i="4" s="1"/>
  <c r="I56" i="4"/>
  <c r="N56" i="4" s="1"/>
  <c r="P55" i="4"/>
  <c r="Q55" i="4" s="1"/>
  <c r="I55" i="4"/>
  <c r="J55" i="4" s="1"/>
  <c r="P54" i="4"/>
  <c r="I54" i="4"/>
  <c r="N54" i="4" s="1"/>
  <c r="I61" i="4" l="1"/>
  <c r="N61" i="4" s="1"/>
  <c r="P61" i="4"/>
  <c r="Q61" i="4" s="1"/>
  <c r="J60" i="4"/>
  <c r="R60" i="4"/>
  <c r="R58" i="4"/>
  <c r="J58" i="4"/>
  <c r="N57" i="4"/>
  <c r="N62" i="4" s="1"/>
  <c r="P57" i="4"/>
  <c r="Q57" i="4" s="1"/>
  <c r="Q56" i="4"/>
  <c r="J56" i="4"/>
  <c r="N55" i="4"/>
  <c r="P62" i="4"/>
  <c r="R62" i="4" s="1"/>
  <c r="Q54" i="4"/>
  <c r="R54" i="4"/>
  <c r="J54" i="4"/>
  <c r="Q62" i="4"/>
  <c r="R55" i="4"/>
  <c r="J59" i="4"/>
  <c r="R59" i="4"/>
  <c r="J61" i="4"/>
  <c r="I62" i="4"/>
  <c r="F20" i="26"/>
  <c r="L25" i="26"/>
  <c r="K25" i="26"/>
  <c r="F25" i="26"/>
  <c r="L24" i="26"/>
  <c r="K24" i="26"/>
  <c r="F24" i="26"/>
  <c r="L23" i="26"/>
  <c r="K23" i="26"/>
  <c r="F23" i="26"/>
  <c r="L22" i="26"/>
  <c r="K22" i="26"/>
  <c r="F22" i="26"/>
  <c r="L21" i="26"/>
  <c r="K21" i="26"/>
  <c r="F21" i="26"/>
  <c r="L20" i="26"/>
  <c r="K20" i="26"/>
  <c r="L19" i="26"/>
  <c r="K19" i="26"/>
  <c r="F19" i="26"/>
  <c r="L18" i="26"/>
  <c r="K18" i="26"/>
  <c r="K26" i="26" s="1"/>
  <c r="F18" i="26"/>
  <c r="F3" i="26"/>
  <c r="Q61" i="23"/>
  <c r="M61" i="23"/>
  <c r="E61" i="23"/>
  <c r="X59" i="23"/>
  <c r="W59" i="23"/>
  <c r="W61" i="23" s="1"/>
  <c r="V59" i="23"/>
  <c r="V61" i="23" s="1"/>
  <c r="U59" i="23"/>
  <c r="T59" i="23"/>
  <c r="T61" i="23" s="1"/>
  <c r="S59" i="23"/>
  <c r="S61" i="23" s="1"/>
  <c r="R59" i="23"/>
  <c r="Q59" i="23"/>
  <c r="P59" i="23"/>
  <c r="P61" i="23" s="1"/>
  <c r="O59" i="23"/>
  <c r="N59" i="23"/>
  <c r="N61" i="23" s="1"/>
  <c r="M59" i="23"/>
  <c r="L59" i="23"/>
  <c r="K59" i="23"/>
  <c r="K61" i="23" s="1"/>
  <c r="J59" i="23"/>
  <c r="J61" i="23" s="1"/>
  <c r="I59" i="23"/>
  <c r="H59" i="23"/>
  <c r="H61" i="23" s="1"/>
  <c r="G59" i="23"/>
  <c r="G61" i="23" s="1"/>
  <c r="F59" i="23"/>
  <c r="E59" i="23"/>
  <c r="D59" i="23"/>
  <c r="D61" i="23" s="1"/>
  <c r="C59" i="23"/>
  <c r="Y55" i="23"/>
  <c r="X54" i="23"/>
  <c r="U54" i="23"/>
  <c r="R54" i="23"/>
  <c r="O54" i="23"/>
  <c r="L54" i="23"/>
  <c r="I54" i="23"/>
  <c r="F54" i="23"/>
  <c r="C54" i="23"/>
  <c r="Y54" i="23" s="1"/>
  <c r="Y53" i="23"/>
  <c r="A49" i="23"/>
  <c r="X38" i="23"/>
  <c r="X41" i="23" s="1"/>
  <c r="X42" i="23" s="1"/>
  <c r="U38" i="23"/>
  <c r="U41" i="23" s="1"/>
  <c r="U42" i="23" s="1"/>
  <c r="R38" i="23"/>
  <c r="R41" i="23" s="1"/>
  <c r="R42" i="23" s="1"/>
  <c r="O38" i="23"/>
  <c r="O41" i="23" s="1"/>
  <c r="O42" i="23" s="1"/>
  <c r="L38" i="23"/>
  <c r="L41" i="23" s="1"/>
  <c r="L42" i="23" s="1"/>
  <c r="I38" i="23"/>
  <c r="I41" i="23" s="1"/>
  <c r="I42" i="23" s="1"/>
  <c r="I61" i="23" s="1"/>
  <c r="F38" i="23"/>
  <c r="F41" i="23" s="1"/>
  <c r="F42" i="23" s="1"/>
  <c r="C38" i="23"/>
  <c r="C41" i="23" s="1"/>
  <c r="C42" i="23" s="1"/>
  <c r="X37" i="23"/>
  <c r="U37" i="23"/>
  <c r="R37" i="23"/>
  <c r="O37" i="23"/>
  <c r="L37" i="23"/>
  <c r="I37" i="23"/>
  <c r="F37" i="23"/>
  <c r="C37" i="23"/>
  <c r="X36" i="23"/>
  <c r="X45" i="23" s="1"/>
  <c r="U36" i="23"/>
  <c r="U45" i="23" s="1"/>
  <c r="R36" i="23"/>
  <c r="R45" i="23" s="1"/>
  <c r="O36" i="23"/>
  <c r="O45" i="23" s="1"/>
  <c r="L36" i="23"/>
  <c r="L45" i="23" s="1"/>
  <c r="I36" i="23"/>
  <c r="I45" i="23" s="1"/>
  <c r="F36" i="23"/>
  <c r="F45" i="23" s="1"/>
  <c r="C36" i="23"/>
  <c r="C45" i="23" s="1"/>
  <c r="L4" i="26"/>
  <c r="L5" i="26"/>
  <c r="L6" i="26"/>
  <c r="L7" i="26"/>
  <c r="L8" i="26"/>
  <c r="L9" i="26"/>
  <c r="L10" i="26"/>
  <c r="L3" i="26"/>
  <c r="K4" i="26"/>
  <c r="K5" i="26"/>
  <c r="K6" i="26"/>
  <c r="K7" i="26"/>
  <c r="K8" i="26"/>
  <c r="K9" i="26"/>
  <c r="K10" i="26"/>
  <c r="K3" i="26"/>
  <c r="F4" i="26"/>
  <c r="F5" i="26"/>
  <c r="F6" i="26"/>
  <c r="F7" i="26"/>
  <c r="F8" i="26"/>
  <c r="F9" i="26"/>
  <c r="F10" i="26"/>
  <c r="W30" i="23"/>
  <c r="V30" i="23"/>
  <c r="T30" i="23"/>
  <c r="S30" i="23"/>
  <c r="Q30" i="23"/>
  <c r="P30" i="23"/>
  <c r="N30" i="23"/>
  <c r="M30" i="23"/>
  <c r="L30" i="23"/>
  <c r="G6" i="26" s="1"/>
  <c r="K30" i="23"/>
  <c r="J30" i="23"/>
  <c r="H30" i="23"/>
  <c r="G30" i="23"/>
  <c r="E30" i="23"/>
  <c r="D30" i="23"/>
  <c r="X28" i="23"/>
  <c r="X30" i="23" s="1"/>
  <c r="W28" i="23"/>
  <c r="V28" i="23"/>
  <c r="U28" i="23"/>
  <c r="U30" i="23" s="1"/>
  <c r="T28" i="23"/>
  <c r="S28" i="23"/>
  <c r="R28" i="23"/>
  <c r="R30" i="23" s="1"/>
  <c r="Q28" i="23"/>
  <c r="P28" i="23"/>
  <c r="O28" i="23"/>
  <c r="O30" i="23" s="1"/>
  <c r="N28" i="23"/>
  <c r="M28" i="23"/>
  <c r="L28" i="23"/>
  <c r="K28" i="23"/>
  <c r="J28" i="23"/>
  <c r="I28" i="23"/>
  <c r="I30" i="23" s="1"/>
  <c r="H28" i="23"/>
  <c r="G28" i="23"/>
  <c r="F28" i="23"/>
  <c r="F30" i="23" s="1"/>
  <c r="E28" i="23"/>
  <c r="D28" i="23"/>
  <c r="C28" i="23"/>
  <c r="C30" i="23" s="1"/>
  <c r="Y22" i="23"/>
  <c r="Y24" i="23"/>
  <c r="X84" i="23"/>
  <c r="X23" i="23"/>
  <c r="X10" i="23"/>
  <c r="X11" i="23" s="1"/>
  <c r="X8" i="23"/>
  <c r="X7" i="23"/>
  <c r="X6" i="23"/>
  <c r="X5" i="23"/>
  <c r="X14" i="23" s="1"/>
  <c r="U84" i="23"/>
  <c r="U23" i="23"/>
  <c r="U10" i="23"/>
  <c r="U11" i="23" s="1"/>
  <c r="U8" i="23"/>
  <c r="U7" i="23"/>
  <c r="U6" i="23"/>
  <c r="U5" i="23"/>
  <c r="U14" i="23" s="1"/>
  <c r="R84" i="23"/>
  <c r="R23" i="23"/>
  <c r="R10" i="23"/>
  <c r="R11" i="23" s="1"/>
  <c r="R8" i="23"/>
  <c r="R7" i="23"/>
  <c r="R6" i="23"/>
  <c r="R5" i="23"/>
  <c r="R14" i="23" s="1"/>
  <c r="O84" i="23"/>
  <c r="O23" i="23"/>
  <c r="O10" i="23"/>
  <c r="O11" i="23" s="1"/>
  <c r="O8" i="23"/>
  <c r="O7" i="23"/>
  <c r="O6" i="23"/>
  <c r="O5" i="23"/>
  <c r="O14" i="23" s="1"/>
  <c r="L84" i="23"/>
  <c r="L23" i="23"/>
  <c r="L10" i="23"/>
  <c r="L11" i="23" s="1"/>
  <c r="L7" i="23"/>
  <c r="L8" i="23" s="1"/>
  <c r="L6" i="23"/>
  <c r="L5" i="23"/>
  <c r="L14" i="23" s="1"/>
  <c r="I84" i="23"/>
  <c r="I23" i="23"/>
  <c r="I10" i="23"/>
  <c r="I11" i="23" s="1"/>
  <c r="I8" i="23"/>
  <c r="I7" i="23"/>
  <c r="I6" i="23"/>
  <c r="I5" i="23"/>
  <c r="I14" i="23" s="1"/>
  <c r="F84" i="23"/>
  <c r="F23" i="23"/>
  <c r="F10" i="23"/>
  <c r="F11" i="23" s="1"/>
  <c r="F7" i="23"/>
  <c r="F8" i="23" s="1"/>
  <c r="F6" i="23"/>
  <c r="F5" i="23"/>
  <c r="F14" i="23" s="1"/>
  <c r="G10" i="26" l="1"/>
  <c r="H10" i="26" s="1"/>
  <c r="G25" i="26"/>
  <c r="G24" i="26"/>
  <c r="G9" i="26"/>
  <c r="G23" i="26"/>
  <c r="H23" i="26" s="1"/>
  <c r="G8" i="26"/>
  <c r="H8" i="26"/>
  <c r="G7" i="26"/>
  <c r="G22" i="26"/>
  <c r="H7" i="26"/>
  <c r="G21" i="26"/>
  <c r="H6" i="26"/>
  <c r="G5" i="26"/>
  <c r="G20" i="26"/>
  <c r="G19" i="26"/>
  <c r="G4" i="26"/>
  <c r="G3" i="26"/>
  <c r="G18" i="26"/>
  <c r="H18" i="26" s="1"/>
  <c r="H3" i="26"/>
  <c r="R61" i="4"/>
  <c r="J62" i="4"/>
  <c r="R57" i="4"/>
  <c r="H19" i="26"/>
  <c r="H21" i="26"/>
  <c r="H4" i="26"/>
  <c r="H5" i="26"/>
  <c r="L26" i="26"/>
  <c r="G11" i="26"/>
  <c r="H25" i="26"/>
  <c r="H9" i="26"/>
  <c r="H24" i="26"/>
  <c r="K11" i="26"/>
  <c r="L11" i="26"/>
  <c r="H22" i="26"/>
  <c r="F26" i="26"/>
  <c r="F11" i="26"/>
  <c r="L61" i="23"/>
  <c r="X61" i="23"/>
  <c r="R44" i="23"/>
  <c r="R47" i="23" s="1"/>
  <c r="R50" i="23" s="1"/>
  <c r="U61" i="23"/>
  <c r="F61" i="23"/>
  <c r="R61" i="23"/>
  <c r="O61" i="23"/>
  <c r="C39" i="23"/>
  <c r="C43" i="23"/>
  <c r="C44" i="23" s="1"/>
  <c r="C47" i="23" s="1"/>
  <c r="C50" i="23" s="1"/>
  <c r="F39" i="23"/>
  <c r="R39" i="23"/>
  <c r="F43" i="23"/>
  <c r="F44" i="23" s="1"/>
  <c r="F47" i="23" s="1"/>
  <c r="F50" i="23" s="1"/>
  <c r="R43" i="23"/>
  <c r="I39" i="23"/>
  <c r="U39" i="23"/>
  <c r="I43" i="23"/>
  <c r="I44" i="23" s="1"/>
  <c r="I47" i="23" s="1"/>
  <c r="I50" i="23" s="1"/>
  <c r="U43" i="23"/>
  <c r="U44" i="23" s="1"/>
  <c r="U47" i="23" s="1"/>
  <c r="U50" i="23" s="1"/>
  <c r="O39" i="23"/>
  <c r="O43" i="23"/>
  <c r="O44" i="23" s="1"/>
  <c r="O47" i="23" s="1"/>
  <c r="O50" i="23" s="1"/>
  <c r="L39" i="23"/>
  <c r="X39" i="23"/>
  <c r="L43" i="23"/>
  <c r="L44" i="23" s="1"/>
  <c r="L47" i="23" s="1"/>
  <c r="L50" i="23" s="1"/>
  <c r="X43" i="23"/>
  <c r="X44" i="23" s="1"/>
  <c r="X47" i="23" s="1"/>
  <c r="X50" i="23" s="1"/>
  <c r="X12" i="23"/>
  <c r="X13" i="23" s="1"/>
  <c r="X16" i="23" s="1"/>
  <c r="X19" i="23" s="1"/>
  <c r="U12" i="23"/>
  <c r="U13" i="23" s="1"/>
  <c r="U16" i="23" s="1"/>
  <c r="U19" i="23" s="1"/>
  <c r="R12" i="23"/>
  <c r="R13" i="23" s="1"/>
  <c r="R16" i="23" s="1"/>
  <c r="R19" i="23" s="1"/>
  <c r="O12" i="23"/>
  <c r="O13" i="23" s="1"/>
  <c r="O16" i="23" s="1"/>
  <c r="O19" i="23" s="1"/>
  <c r="L12" i="23"/>
  <c r="L13" i="23" s="1"/>
  <c r="L16" i="23" s="1"/>
  <c r="L19" i="23" s="1"/>
  <c r="I12" i="23"/>
  <c r="I13" i="23" s="1"/>
  <c r="I16" i="23" s="1"/>
  <c r="I19" i="23" s="1"/>
  <c r="F12" i="23"/>
  <c r="F13" i="23" s="1"/>
  <c r="F16" i="23" s="1"/>
  <c r="F19" i="23" s="1"/>
  <c r="I11" i="26"/>
  <c r="R39" i="4"/>
  <c r="R40" i="4"/>
  <c r="R41" i="4"/>
  <c r="R42" i="4"/>
  <c r="R43" i="4"/>
  <c r="R44" i="4"/>
  <c r="R45" i="4"/>
  <c r="R38" i="4"/>
  <c r="Q39" i="4"/>
  <c r="Q40" i="4"/>
  <c r="Q41" i="4"/>
  <c r="Q42" i="4"/>
  <c r="Q43" i="4"/>
  <c r="Q44" i="4"/>
  <c r="Q45" i="4"/>
  <c r="Q38" i="4"/>
  <c r="Q46" i="4" s="1"/>
  <c r="N39" i="4"/>
  <c r="N40" i="4"/>
  <c r="N41" i="4"/>
  <c r="N42" i="4"/>
  <c r="N43" i="4"/>
  <c r="N44" i="4"/>
  <c r="N45" i="4"/>
  <c r="N38" i="4"/>
  <c r="J39" i="4"/>
  <c r="J40" i="4"/>
  <c r="J41" i="4"/>
  <c r="J42" i="4"/>
  <c r="J43" i="4"/>
  <c r="J44" i="4"/>
  <c r="J45" i="4"/>
  <c r="J38" i="4"/>
  <c r="G26" i="26" l="1"/>
  <c r="H20" i="26"/>
  <c r="H11" i="26"/>
  <c r="J22" i="26"/>
  <c r="I22" i="26"/>
  <c r="I23" i="26"/>
  <c r="J23" i="26"/>
  <c r="I24" i="26"/>
  <c r="J24" i="26"/>
  <c r="I19" i="26"/>
  <c r="J19" i="26"/>
  <c r="I25" i="26"/>
  <c r="J25" i="26"/>
  <c r="J18" i="26"/>
  <c r="I18" i="26"/>
  <c r="I21" i="26"/>
  <c r="J21" i="26"/>
  <c r="J20" i="26"/>
  <c r="I20" i="26"/>
  <c r="H26" i="26"/>
  <c r="O56" i="23"/>
  <c r="O52" i="23"/>
  <c r="O51" i="23"/>
  <c r="X56" i="23"/>
  <c r="X52" i="23"/>
  <c r="X51" i="23"/>
  <c r="L56" i="23"/>
  <c r="L52" i="23"/>
  <c r="L51" i="23"/>
  <c r="R51" i="23"/>
  <c r="R52" i="23"/>
  <c r="R56" i="23"/>
  <c r="U51" i="23"/>
  <c r="U56" i="23"/>
  <c r="U52" i="23"/>
  <c r="C56" i="23"/>
  <c r="C52" i="23"/>
  <c r="C51" i="23"/>
  <c r="Y50" i="23"/>
  <c r="I51" i="23"/>
  <c r="I56" i="23"/>
  <c r="I52" i="23"/>
  <c r="F51" i="23"/>
  <c r="F52" i="23"/>
  <c r="F56" i="23"/>
  <c r="X20" i="23"/>
  <c r="X25" i="23"/>
  <c r="X21" i="23"/>
  <c r="U20" i="23"/>
  <c r="U25" i="23"/>
  <c r="U21" i="23"/>
  <c r="R20" i="23"/>
  <c r="R25" i="23"/>
  <c r="R21" i="23"/>
  <c r="O20" i="23"/>
  <c r="O25" i="23"/>
  <c r="O21" i="23"/>
  <c r="L20" i="23"/>
  <c r="L25" i="23"/>
  <c r="L21" i="23"/>
  <c r="I20" i="23"/>
  <c r="I25" i="23"/>
  <c r="I21" i="23"/>
  <c r="F20" i="23"/>
  <c r="F21" i="23"/>
  <c r="F25" i="23"/>
  <c r="J11" i="26"/>
  <c r="W6" i="4"/>
  <c r="W5" i="4"/>
  <c r="W3" i="4"/>
  <c r="P42" i="4"/>
  <c r="P38" i="4"/>
  <c r="P45" i="4"/>
  <c r="P44" i="4"/>
  <c r="P43" i="4"/>
  <c r="P41" i="4"/>
  <c r="P40" i="4"/>
  <c r="P39" i="4"/>
  <c r="G27" i="4"/>
  <c r="N46" i="4"/>
  <c r="J46" i="4"/>
  <c r="I46" i="4"/>
  <c r="I45" i="4"/>
  <c r="I44" i="4"/>
  <c r="I43" i="4"/>
  <c r="I42" i="4"/>
  <c r="I41" i="4"/>
  <c r="I40" i="4"/>
  <c r="I39" i="4"/>
  <c r="I38" i="4"/>
  <c r="G46" i="4"/>
  <c r="I26" i="26" l="1"/>
  <c r="J26" i="26"/>
  <c r="Y56" i="23"/>
  <c r="Y51" i="23"/>
  <c r="Y52" i="23"/>
  <c r="P46" i="4"/>
  <c r="R46" i="4" l="1"/>
  <c r="C4" i="25" l="1"/>
  <c r="C5" i="25" s="1"/>
  <c r="P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Q7" i="4" s="1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Y23" i="23" s="1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Y25" i="23" s="1"/>
  <c r="Y19" i="23"/>
  <c r="C20" i="23"/>
  <c r="Y20" i="23" s="1"/>
  <c r="C21" i="23"/>
  <c r="Y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<sst xmlns="http://schemas.openxmlformats.org/spreadsheetml/2006/main" count="294" uniqueCount="118">
  <si>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</si>
  <si>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</si>
  <si>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</si>
  <si>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</si>
  <si>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</si>
  <si>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</si>
  <si>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</si>
  <si>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</si>
  <si>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</si>
  <si>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</si>
  <si>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</si>
  <si>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</si>
  <si>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</si>
  <si>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</si>
  <si>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</si>
  <si>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</si>
  <si>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</si>
  <si>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</si>
  <si>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</si>
  <si>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</si>
  <si>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</si>
  <si>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</si>
  <si>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</si>
  <si>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</si>
  <si>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</si>
  <si>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</si>
  <si>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</si>
  <si>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</si>
  <si>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</si>
  <si>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</si>
  <si>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</si>
  <si>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</si>
  <si>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</si>
  <si>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</si>
  <si>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</si>
  <si>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</si>
  <si>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</si>
  <si>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</si>
  <si>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</si>
  <si>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</si>
  <si>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</si>
  <si>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</si>
  <si>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</si>
  <si>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</si>
  <si>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</si>
  <si>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</si>
  <si>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</si>
  <si>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</si>
  <si>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</si>
  <si>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</si>
  <si>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</si>
  <si>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</si>
  <si>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</si>
  <si>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</si>
  <si>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</si>
  <si>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</si>
  <si>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</si>
  <si>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</si>
  <si>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</si>
  <si>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</si>
  <si>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</si>
  <si>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</si>
  <si>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</si>
  <si>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</si>
  <si>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</si>
  <si>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</si>
  <si>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</si>
  <si>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</si>
  <si>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</si>
  <si>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</si>
  <si>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</si>
  <si>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</si>
  <si>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</si>
  <si>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</si>
  <si>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</si>
  <si>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</si>
  <si>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</si>
  <si>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</si>
  <si>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</si>
  <si>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</si>
  <si>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</si>
  <si>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</si>
  <si>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</si>
  <si>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</si>
  <si>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</si>
  <si>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OC-2009</t>
  </si>
  <si>
    <t>Flat No.</t>
  </si>
  <si>
    <t>B-2/1101</t>
  </si>
  <si>
    <t>B-2/1102</t>
  </si>
  <si>
    <t>B-2/1103</t>
  </si>
  <si>
    <t>B-2/1104</t>
  </si>
  <si>
    <t>B-2/1204</t>
  </si>
  <si>
    <t>B-2/1201</t>
  </si>
  <si>
    <t>B-2/1202</t>
  </si>
  <si>
    <t>B-2/1203</t>
  </si>
  <si>
    <t>IGR-31.07.23</t>
  </si>
  <si>
    <t>CA</t>
  </si>
  <si>
    <t>Rate on BUA</t>
  </si>
  <si>
    <t>As per approved plan composition of flat</t>
  </si>
  <si>
    <t>3BHK</t>
  </si>
  <si>
    <t>2BHK</t>
  </si>
  <si>
    <t>Total</t>
  </si>
  <si>
    <t>12TH FLOOR MCA</t>
  </si>
  <si>
    <t>11TH FLOOR MCA</t>
  </si>
  <si>
    <t>TMCA</t>
  </si>
  <si>
    <t>BUA (Sq. Ft.)</t>
  </si>
  <si>
    <t>if amalgamation permission is available</t>
  </si>
  <si>
    <t>if amalgamation permission is not available</t>
  </si>
  <si>
    <t>Discussed with manoj sir</t>
  </si>
  <si>
    <t>Rate per Sq. Ft.</t>
  </si>
  <si>
    <t>(-) Depreciation</t>
  </si>
  <si>
    <t>Depreciated Fair Market Value</t>
  </si>
  <si>
    <t>Realizable Value</t>
  </si>
  <si>
    <t>Distress Value</t>
  </si>
  <si>
    <t>Insurance Value</t>
  </si>
  <si>
    <t>Government Value</t>
  </si>
  <si>
    <t>Depreciation Amount</t>
  </si>
  <si>
    <t>Final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</si>
</sst>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5" xfId="0" applyBorder="1"/>
    <xf numFmtId="0" fontId="0" fillId="0" borderId="6" xfId="0" applyBorder="1"/>
    <xf numFmtId="43" fontId="5" fillId="0" borderId="6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7" xfId="0" applyBorder="1"/>
    <xf numFmtId="2" fontId="0" fillId="0" borderId="7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7" xfId="0" applyFont="1" applyBorder="1"/>
    <xf numFmtId="0" fontId="11" fillId="0" borderId="0" xfId="0" applyFont="1"/>
    <xf numFmtId="0" fontId="3" fillId="0" borderId="7" xfId="0" applyFont="1" applyBorder="1"/>
    <xf numFmtId="2" fontId="2" fillId="0" borderId="7" xfId="0" applyNumberFormat="1" applyFont="1" applyBorder="1"/>
    <xf numFmtId="4" fontId="0" fillId="0" borderId="7" xfId="0" applyNumberFormat="1" applyBorder="1"/>
    <xf numFmtId="43" fontId="0" fillId="0" borderId="7" xfId="1" applyFont="1" applyBorder="1"/>
    <xf numFmtId="164" fontId="0" fillId="0" borderId="7" xfId="0" applyNumberFormat="1" applyBorder="1"/>
    <xf numFmtId="164" fontId="0" fillId="0" borderId="0" xfId="0" applyNumberFormat="1"/>
    <xf numFmtId="0" fontId="2" fillId="0" borderId="7" xfId="0" applyFont="1" applyBorder="1" applyAlignment="1">
      <alignment horizontal="center" vertical="center"/>
    </xf>
    <xf numFmtId="9" fontId="0" fillId="0" borderId="7" xfId="0" applyNumberFormat="1" applyBorder="1"/>
    <xf numFmtId="43" fontId="0" fillId="2" borderId="7" xfId="1" applyFont="1" applyFill="1" applyBorder="1"/>
    <xf numFmtId="0" fontId="0" fillId="2" borderId="7" xfId="0" applyFill="1" applyBorder="1"/>
    <xf numFmtId="43" fontId="0" fillId="2" borderId="7" xfId="0" applyNumberFormat="1" applyFill="1" applyBorder="1"/>
    <xf numFmtId="0" fontId="0" fillId="0" borderId="7" xfId="0" quotePrefix="1" applyBorder="1"/>
    <xf numFmtId="16" fontId="0" fillId="0" borderId="7" xfId="0" quotePrefix="1" applyNumberFormat="1" applyBorder="1"/>
    <xf numFmtId="0" fontId="0" fillId="0" borderId="7" xfId="0" applyBorder="1" applyAlignment="1">
      <alignment wrapText="1"/>
    </xf>
    <xf numFmtId="17" fontId="0" fillId="0" borderId="7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7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7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43" fontId="0" fillId="0" borderId="0" xfId="1" applyFont="1" applyAlignment="1">
      <alignment vertical="center"/>
    </xf>
    <xf numFmtId="0" fontId="0" fillId="0" borderId="7" xfId="0" applyBorder="1" applyAlignment="1">
      <alignment vertical="center"/>
    </xf>
    <xf numFmtId="43" fontId="0" fillId="0" borderId="7" xfId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43" fontId="2" fillId="0" borderId="7" xfId="1" applyFont="1" applyBorder="1" applyAlignment="1">
      <alignment vertical="center"/>
    </xf>
    <xf numFmtId="43" fontId="2" fillId="5" borderId="7" xfId="1" applyFont="1" applyFill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 wrapText="1"/>
    </xf>
    <xf numFmtId="43" fontId="0" fillId="6" borderId="7" xfId="1" applyFont="1" applyFill="1" applyBorder="1" applyAlignment="1">
      <alignment horizontal="center" vertical="center"/>
    </xf>
    <xf numFmtId="43" fontId="2" fillId="2" borderId="7" xfId="0" applyNumberFormat="1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3" fontId="3" fillId="0" borderId="4" xfId="0" applyNumberFormat="1" applyFont="1" applyBorder="1"/>
    <xf numFmtId="0" fontId="2" fillId="0" borderId="7" xfId="0" applyFont="1" applyFill="1" applyBorder="1" applyAlignment="1">
      <alignment vertical="center"/>
    </xf>
    <xf numFmtId="43" fontId="2" fillId="0" borderId="7" xfId="0" applyNumberFormat="1" applyFont="1" applyFill="1" applyBorder="1" applyAlignment="1">
      <alignment vertical="center"/>
    </xf>
    <xf numFmtId="0" fontId="0" fillId="0" borderId="0" xfId="0" applyFill="1"/>
    <xf numFmtId="0" fontId="7" fillId="7" borderId="0" xfId="0" applyFont="1" applyFill="1"/>
    <xf numFmtId="0" fontId="5" fillId="7" borderId="0" xfId="0" applyFont="1" applyFill="1"/>
    <xf numFmtId="43" fontId="5" fillId="7" borderId="0" xfId="0" applyNumberFormat="1" applyFont="1" applyFill="1"/>
    <xf numFmtId="0" fontId="10" fillId="0" borderId="7" xfId="0" applyFont="1" applyBorder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43" fontId="12" fillId="2" borderId="6" xfId="1" applyFont="1" applyFill="1" applyBorder="1" applyAlignment="1">
      <alignment horizontal="center" vertical="center"/>
    </xf>
    <xf numFmtId="43" fontId="12" fillId="4" borderId="6" xfId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/>
    </xf>
    <xf numFmtId="43" fontId="2" fillId="5" borderId="6" xfId="1" applyFont="1" applyFill="1" applyBorder="1" applyAlignment="1">
      <alignment horizontal="center" vertical="center"/>
    </xf>
    <xf numFmtId="43" fontId="1" fillId="0" borderId="0" xfId="1" applyFont="1" applyAlignment="1">
      <alignment vertical="center"/>
    </xf>
    <xf numFmtId="43" fontId="12" fillId="5" borderId="6" xfId="1" applyFont="1" applyFill="1" applyBorder="1" applyAlignment="1">
      <alignment horizontal="center" vertical="center"/>
    </xf>
    <xf numFmtId="0" fontId="12" fillId="6" borderId="7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43" fontId="12" fillId="2" borderId="7" xfId="1" applyFont="1" applyFill="1" applyBorder="1" applyAlignment="1">
      <alignment horizontal="center" vertical="center"/>
    </xf>
    <xf numFmtId="43" fontId="12" fillId="5" borderId="7" xfId="1" applyFont="1" applyFill="1" applyBorder="1" applyAlignment="1">
      <alignment horizontal="center" vertical="center"/>
    </xf>
    <xf numFmtId="43" fontId="1" fillId="6" borderId="7" xfId="1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43" fontId="1" fillId="0" borderId="7" xfId="1" applyFont="1" applyBorder="1" applyAlignment="1">
      <alignment vertical="center"/>
    </xf>
    <xf numFmtId="0" fontId="1" fillId="0" borderId="0" xfId="0" applyFont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43" fontId="12" fillId="0" borderId="7" xfId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43" fontId="12" fillId="2" borderId="7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" fillId="0" borderId="7" xfId="0" applyFont="1" applyBorder="1" applyAlignment="1">
      <alignment vertical="center"/>
    </xf>
    <xf numFmtId="0" fontId="2" fillId="2" borderId="0" xfId="0" applyFont="1" applyFill="1"/>
    <xf numFmtId="43" fontId="0" fillId="0" borderId="0" xfId="1" applyFont="1" applyFill="1" applyBorder="1" applyAlignment="1">
      <alignment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0</xdr:rowOff>
    </xdr:from>
    <xdr:to>
      <xdr:col>20</xdr:col>
      <xdr:colOff>601406</xdr:colOff>
      <xdr:row>34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6E802B-9E8C-4402-BE35-9ACA9A95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6025" y="0"/>
          <a:ext cx="9535856" cy="7097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E30F83-FEC1-4326-855D-778E663EA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545213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504BDE-AA56-4EE3-917B-3E7D3E37A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94813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2F2E4F-F35B-4C5C-A564-76EFACC5E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535431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18045-82B2-4DF6-B8E7-24AA5373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56231" cy="87165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E4918F-D442-49C5-BD31-F80AECF9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8926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173431</xdr:colOff>
      <xdr:row>94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F2821E-5E7B-475C-8A2F-4B860B400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194231" cy="8783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47847-1AF2-4DF6-B9EB-B09203BE9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859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7EF26B-8630-40BF-9CDB-DD3FC3E70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78</v>
      </c>
      <c r="C3" s="52">
        <v>67700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84</v>
      </c>
      <c r="C4" s="52">
        <f>C3*10%</f>
        <v>6770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79</v>
      </c>
      <c r="C5" s="57">
        <f>C3+C4</f>
        <v>74470</v>
      </c>
      <c r="D5" s="58" t="s">
        <v>62</v>
      </c>
      <c r="E5" s="59">
        <f>C5/10.764</f>
        <v>6918.4318097361584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80</v>
      </c>
      <c r="C6" s="52">
        <v>22600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81</v>
      </c>
      <c r="C7" s="52">
        <f>C5-C6</f>
        <v>51870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82</v>
      </c>
      <c r="C8" s="52">
        <f>C7*D13%</f>
        <v>44089.5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83</v>
      </c>
      <c r="C9" s="57">
        <f>C6+C8</f>
        <v>66689.5</v>
      </c>
      <c r="D9" s="58" t="s">
        <v>62</v>
      </c>
      <c r="E9" s="59">
        <f>C9/10.764</f>
        <v>6195.6057227796364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2009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15</v>
      </c>
      <c r="D13" s="65">
        <f>D12-C13</f>
        <v>85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J18" sqref="J1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93"/>
      <c r="L1" s="93"/>
      <c r="M1" s="93"/>
      <c r="N1" s="93"/>
      <c r="O1" s="93"/>
      <c r="P1" s="93"/>
      <c r="Q1" s="93"/>
      <c r="R1" s="9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Z84"/>
  <sheetViews>
    <sheetView workbookViewId="0">
      <selection activeCell="Y26" sqref="Y26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hidden="1" customWidth="1"/>
    <col min="8" max="8" width="14.28515625" hidden="1" customWidth="1"/>
    <col min="9" max="9" width="17.140625" style="16" customWidth="1"/>
    <col min="10" max="10" width="12.5703125" style="16" hidden="1" customWidth="1"/>
    <col min="11" max="11" width="14.28515625" hidden="1" customWidth="1"/>
    <col min="12" max="12" width="17.140625" style="16" customWidth="1"/>
    <col min="13" max="13" width="12.5703125" style="16" hidden="1" customWidth="1"/>
    <col min="14" max="14" width="14.28515625" hidden="1" customWidth="1"/>
    <col min="15" max="15" width="17.140625" style="16" customWidth="1"/>
    <col min="16" max="16" width="12.5703125" style="16" hidden="1" customWidth="1"/>
    <col min="17" max="17" width="14.28515625" hidden="1" customWidth="1"/>
    <col min="18" max="18" width="17.140625" style="16" customWidth="1"/>
    <col min="19" max="19" width="12.5703125" style="16" hidden="1" customWidth="1"/>
    <col min="20" max="20" width="14.28515625" hidden="1" customWidth="1"/>
    <col min="21" max="21" width="17.140625" style="16" customWidth="1"/>
    <col min="22" max="22" width="12.5703125" style="16" hidden="1" customWidth="1"/>
    <col min="23" max="23" width="14.28515625" hidden="1" customWidth="1"/>
    <col min="24" max="24" width="17.140625" style="16" customWidth="1"/>
    <col min="25" max="25" width="14.28515625" style="16" bestFit="1" customWidth="1"/>
    <col min="26" max="26" width="14.28515625" bestFit="1" customWidth="1"/>
  </cols>
  <sheetData>
    <row r="1" spans="1:26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  <c r="O1" s="13"/>
      <c r="P1" s="14"/>
      <c r="R1" s="13"/>
      <c r="S1" s="14"/>
      <c r="U1" s="13"/>
      <c r="V1" s="14"/>
      <c r="X1" s="13"/>
      <c r="Y1" s="14"/>
    </row>
    <row r="2" spans="1:26" ht="19.5" x14ac:dyDescent="0.3">
      <c r="A2" s="94" t="s">
        <v>106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</row>
    <row r="3" spans="1:26" x14ac:dyDescent="0.25">
      <c r="A3" s="15" t="s">
        <v>13</v>
      </c>
      <c r="B3" s="17"/>
      <c r="C3" s="18">
        <v>8200</v>
      </c>
      <c r="D3" s="21" t="s">
        <v>76</v>
      </c>
      <c r="E3" s="6" t="s">
        <v>77</v>
      </c>
      <c r="F3" s="18">
        <v>8200</v>
      </c>
      <c r="G3" s="21" t="s">
        <v>76</v>
      </c>
      <c r="H3" s="6" t="s">
        <v>77</v>
      </c>
      <c r="I3" s="18">
        <v>8200</v>
      </c>
      <c r="J3" s="21" t="s">
        <v>76</v>
      </c>
      <c r="K3" s="6" t="s">
        <v>77</v>
      </c>
      <c r="L3" s="18">
        <v>8200</v>
      </c>
      <c r="M3" s="21" t="s">
        <v>76</v>
      </c>
      <c r="N3" s="6" t="s">
        <v>77</v>
      </c>
      <c r="O3" s="18">
        <v>8200</v>
      </c>
      <c r="P3" s="21" t="s">
        <v>76</v>
      </c>
      <c r="Q3" s="6" t="s">
        <v>77</v>
      </c>
      <c r="R3" s="18">
        <v>8200</v>
      </c>
      <c r="S3" s="21" t="s">
        <v>76</v>
      </c>
      <c r="T3" s="6" t="s">
        <v>77</v>
      </c>
      <c r="U3" s="18">
        <v>8200</v>
      </c>
      <c r="V3" s="21" t="s">
        <v>76</v>
      </c>
      <c r="W3" s="6" t="s">
        <v>77</v>
      </c>
      <c r="X3" s="18">
        <v>8200</v>
      </c>
      <c r="Y3" s="21" t="s">
        <v>76</v>
      </c>
      <c r="Z3" s="6" t="s">
        <v>77</v>
      </c>
    </row>
    <row r="4" spans="1:26" ht="30" x14ac:dyDescent="0.25">
      <c r="A4" s="20" t="s">
        <v>14</v>
      </c>
      <c r="B4" s="17"/>
      <c r="C4" s="18">
        <v>2700</v>
      </c>
      <c r="D4" s="21"/>
      <c r="F4" s="18">
        <v>2700</v>
      </c>
      <c r="G4" s="21"/>
      <c r="I4" s="18">
        <v>2700</v>
      </c>
      <c r="J4" s="21"/>
      <c r="L4" s="18">
        <v>2700</v>
      </c>
      <c r="M4" s="21"/>
      <c r="O4" s="18">
        <v>2700</v>
      </c>
      <c r="P4" s="21"/>
      <c r="R4" s="18">
        <v>2700</v>
      </c>
      <c r="S4" s="21"/>
      <c r="U4" s="18">
        <v>2700</v>
      </c>
      <c r="V4" s="21"/>
      <c r="X4" s="18">
        <v>2700</v>
      </c>
      <c r="Y4" s="21"/>
    </row>
    <row r="5" spans="1:26" x14ac:dyDescent="0.25">
      <c r="A5" s="15" t="s">
        <v>15</v>
      </c>
      <c r="B5" s="17"/>
      <c r="C5" s="18">
        <f>C3-C4</f>
        <v>5500</v>
      </c>
      <c r="D5" s="21"/>
      <c r="F5" s="18">
        <f>F3-F4</f>
        <v>5500</v>
      </c>
      <c r="G5" s="21"/>
      <c r="I5" s="18">
        <f>I3-I4</f>
        <v>5500</v>
      </c>
      <c r="J5" s="21"/>
      <c r="L5" s="18">
        <f>L3-L4</f>
        <v>5500</v>
      </c>
      <c r="M5" s="21"/>
      <c r="O5" s="18">
        <f>O3-O4</f>
        <v>5500</v>
      </c>
      <c r="P5" s="21"/>
      <c r="R5" s="18">
        <f>R3-R4</f>
        <v>5500</v>
      </c>
      <c r="S5" s="21"/>
      <c r="U5" s="18">
        <f>U3-U4</f>
        <v>5500</v>
      </c>
      <c r="V5" s="21"/>
      <c r="X5" s="18">
        <f>X3-X4</f>
        <v>5500</v>
      </c>
      <c r="Y5" s="21"/>
    </row>
    <row r="6" spans="1:26" x14ac:dyDescent="0.25">
      <c r="A6" s="15" t="s">
        <v>16</v>
      </c>
      <c r="B6" s="17"/>
      <c r="C6" s="18">
        <f>C4</f>
        <v>2700</v>
      </c>
      <c r="D6" s="21"/>
      <c r="F6" s="18">
        <f>F4</f>
        <v>2700</v>
      </c>
      <c r="G6" s="21"/>
      <c r="I6" s="18">
        <f>I4</f>
        <v>2700</v>
      </c>
      <c r="J6" s="21"/>
      <c r="L6" s="18">
        <f>L4</f>
        <v>2700</v>
      </c>
      <c r="M6" s="21"/>
      <c r="O6" s="18">
        <f>O4</f>
        <v>2700</v>
      </c>
      <c r="P6" s="21"/>
      <c r="R6" s="18">
        <f>R4</f>
        <v>2700</v>
      </c>
      <c r="S6" s="21"/>
      <c r="U6" s="18">
        <f>U4</f>
        <v>2700</v>
      </c>
      <c r="V6" s="21"/>
      <c r="X6" s="18">
        <f>X4</f>
        <v>2700</v>
      </c>
      <c r="Y6" s="21"/>
    </row>
    <row r="7" spans="1:26" x14ac:dyDescent="0.25">
      <c r="A7" s="15" t="s">
        <v>17</v>
      </c>
      <c r="B7" s="22"/>
      <c r="C7" s="23">
        <f>D7-D8</f>
        <v>15</v>
      </c>
      <c r="D7" s="23">
        <v>2024</v>
      </c>
      <c r="F7" s="23">
        <f>G7-G8</f>
        <v>15</v>
      </c>
      <c r="G7" s="23">
        <v>2024</v>
      </c>
      <c r="I7" s="23">
        <f>J7-J8</f>
        <v>15</v>
      </c>
      <c r="J7" s="23">
        <v>2024</v>
      </c>
      <c r="L7" s="23">
        <f>M7-M8</f>
        <v>15</v>
      </c>
      <c r="M7" s="23">
        <v>2024</v>
      </c>
      <c r="O7" s="23">
        <f>P7-P8</f>
        <v>15</v>
      </c>
      <c r="P7" s="23">
        <v>2024</v>
      </c>
      <c r="R7" s="23">
        <f>S7-S8</f>
        <v>15</v>
      </c>
      <c r="S7" s="23">
        <v>2024</v>
      </c>
      <c r="U7" s="23">
        <f>V7-V8</f>
        <v>15</v>
      </c>
      <c r="V7" s="23">
        <v>2024</v>
      </c>
      <c r="X7" s="23">
        <f>Y7-Y8</f>
        <v>15</v>
      </c>
      <c r="Y7" s="23">
        <v>2024</v>
      </c>
    </row>
    <row r="8" spans="1:26" x14ac:dyDescent="0.25">
      <c r="A8" s="15" t="s">
        <v>18</v>
      </c>
      <c r="B8" s="22"/>
      <c r="C8" s="23">
        <f>C9-C7</f>
        <v>45</v>
      </c>
      <c r="D8" s="23">
        <v>2009</v>
      </c>
      <c r="F8" s="23">
        <f>F9-F7</f>
        <v>45</v>
      </c>
      <c r="G8" s="23">
        <v>2009</v>
      </c>
      <c r="I8" s="23">
        <f>I9-I7</f>
        <v>45</v>
      </c>
      <c r="J8" s="23">
        <v>2009</v>
      </c>
      <c r="L8" s="23">
        <f>L9-L7</f>
        <v>45</v>
      </c>
      <c r="M8" s="23">
        <v>2009</v>
      </c>
      <c r="O8" s="23">
        <f>O9-O7</f>
        <v>45</v>
      </c>
      <c r="P8" s="23">
        <v>2009</v>
      </c>
      <c r="R8" s="23">
        <f>R9-R7</f>
        <v>45</v>
      </c>
      <c r="S8" s="23">
        <v>2009</v>
      </c>
      <c r="U8" s="23">
        <f>U9-U7</f>
        <v>45</v>
      </c>
      <c r="V8" s="23">
        <v>2009</v>
      </c>
      <c r="X8" s="23">
        <f>X9-X7</f>
        <v>45</v>
      </c>
      <c r="Y8" s="23">
        <v>2009</v>
      </c>
    </row>
    <row r="9" spans="1:26" x14ac:dyDescent="0.25">
      <c r="A9" s="15" t="s">
        <v>19</v>
      </c>
      <c r="B9" s="22"/>
      <c r="C9" s="23">
        <v>60</v>
      </c>
      <c r="D9" s="23"/>
      <c r="F9" s="23">
        <v>60</v>
      </c>
      <c r="G9" s="23"/>
      <c r="I9" s="23">
        <v>60</v>
      </c>
      <c r="J9" s="23"/>
      <c r="L9" s="23">
        <v>60</v>
      </c>
      <c r="M9" s="23"/>
      <c r="O9" s="23">
        <v>60</v>
      </c>
      <c r="P9" s="23"/>
      <c r="R9" s="23">
        <v>60</v>
      </c>
      <c r="S9" s="23"/>
      <c r="U9" s="23">
        <v>60</v>
      </c>
      <c r="V9" s="23"/>
      <c r="X9" s="23">
        <v>60</v>
      </c>
      <c r="Y9" s="23"/>
    </row>
    <row r="10" spans="1:26" ht="30" x14ac:dyDescent="0.25">
      <c r="A10" s="20" t="s">
        <v>20</v>
      </c>
      <c r="B10" s="22"/>
      <c r="C10" s="23">
        <f>90*C7/C9</f>
        <v>22.5</v>
      </c>
      <c r="D10" s="23"/>
      <c r="F10" s="23">
        <f>90*F7/F9</f>
        <v>22.5</v>
      </c>
      <c r="G10" s="23"/>
      <c r="I10" s="23">
        <f>90*I7/I9</f>
        <v>22.5</v>
      </c>
      <c r="J10" s="23"/>
      <c r="L10" s="23">
        <f>90*L7/L9</f>
        <v>22.5</v>
      </c>
      <c r="M10" s="23"/>
      <c r="O10" s="23">
        <f>90*O7/O9</f>
        <v>22.5</v>
      </c>
      <c r="P10" s="23"/>
      <c r="R10" s="23">
        <f>90*R7/R9</f>
        <v>22.5</v>
      </c>
      <c r="S10" s="23"/>
      <c r="U10" s="23">
        <f>90*U7/U9</f>
        <v>22.5</v>
      </c>
      <c r="V10" s="23"/>
      <c r="X10" s="23">
        <f>90*X7/X9</f>
        <v>22.5</v>
      </c>
      <c r="Y10" s="23"/>
    </row>
    <row r="11" spans="1:26" x14ac:dyDescent="0.25">
      <c r="A11" s="15"/>
      <c r="B11" s="24"/>
      <c r="C11" s="25">
        <f>C10%</f>
        <v>0.22500000000000001</v>
      </c>
      <c r="D11" s="25"/>
      <c r="F11" s="25">
        <f>F10%</f>
        <v>0.22500000000000001</v>
      </c>
      <c r="G11" s="25"/>
      <c r="I11" s="25">
        <f>I10%</f>
        <v>0.22500000000000001</v>
      </c>
      <c r="J11" s="25"/>
      <c r="L11" s="25">
        <f>L10%</f>
        <v>0.22500000000000001</v>
      </c>
      <c r="M11" s="25"/>
      <c r="O11" s="25">
        <f>O10%</f>
        <v>0.22500000000000001</v>
      </c>
      <c r="P11" s="25"/>
      <c r="R11" s="25">
        <f>R10%</f>
        <v>0.22500000000000001</v>
      </c>
      <c r="S11" s="25"/>
      <c r="U11" s="25">
        <f>U10%</f>
        <v>0.22500000000000001</v>
      </c>
      <c r="V11" s="25"/>
      <c r="X11" s="25">
        <f>X10%</f>
        <v>0.22500000000000001</v>
      </c>
      <c r="Y11" s="25"/>
    </row>
    <row r="12" spans="1:26" x14ac:dyDescent="0.25">
      <c r="A12" s="15" t="s">
        <v>21</v>
      </c>
      <c r="B12" s="17"/>
      <c r="C12" s="18">
        <f>C6*C11</f>
        <v>607.5</v>
      </c>
      <c r="D12" s="21"/>
      <c r="F12" s="18">
        <f>F6*F11</f>
        <v>607.5</v>
      </c>
      <c r="G12" s="21"/>
      <c r="I12" s="18">
        <f>I6*I11</f>
        <v>607.5</v>
      </c>
      <c r="J12" s="21"/>
      <c r="L12" s="18">
        <f>L6*L11</f>
        <v>607.5</v>
      </c>
      <c r="M12" s="21"/>
      <c r="O12" s="18">
        <f>O6*O11</f>
        <v>607.5</v>
      </c>
      <c r="P12" s="21"/>
      <c r="R12" s="18">
        <f>R6*R11</f>
        <v>607.5</v>
      </c>
      <c r="S12" s="21"/>
      <c r="U12" s="18">
        <f>U6*U11</f>
        <v>607.5</v>
      </c>
      <c r="V12" s="21"/>
      <c r="X12" s="18">
        <f>X6*X11</f>
        <v>607.5</v>
      </c>
      <c r="Y12" s="21"/>
    </row>
    <row r="13" spans="1:26" x14ac:dyDescent="0.25">
      <c r="A13" s="15" t="s">
        <v>22</v>
      </c>
      <c r="B13" s="17"/>
      <c r="C13" s="18">
        <f>C6-C12</f>
        <v>2092.5</v>
      </c>
      <c r="D13" s="21"/>
      <c r="F13" s="18">
        <f>F6-F12</f>
        <v>2092.5</v>
      </c>
      <c r="G13" s="21"/>
      <c r="I13" s="18">
        <f>I6-I12</f>
        <v>2092.5</v>
      </c>
      <c r="J13" s="21"/>
      <c r="L13" s="18">
        <f>L6-L12</f>
        <v>2092.5</v>
      </c>
      <c r="M13" s="21"/>
      <c r="O13" s="18">
        <f>O6-O12</f>
        <v>2092.5</v>
      </c>
      <c r="P13" s="21"/>
      <c r="R13" s="18">
        <f>R6-R12</f>
        <v>2092.5</v>
      </c>
      <c r="S13" s="21"/>
      <c r="U13" s="18">
        <f>U6-U12</f>
        <v>2092.5</v>
      </c>
      <c r="V13" s="21"/>
      <c r="X13" s="18">
        <f>X6-X12</f>
        <v>2092.5</v>
      </c>
      <c r="Y13" s="21"/>
    </row>
    <row r="14" spans="1:26" x14ac:dyDescent="0.25">
      <c r="A14" s="15" t="s">
        <v>15</v>
      </c>
      <c r="B14" s="17"/>
      <c r="C14" s="18">
        <f>C5</f>
        <v>5500</v>
      </c>
      <c r="D14" s="21"/>
      <c r="F14" s="18">
        <f>F5</f>
        <v>5500</v>
      </c>
      <c r="G14" s="21"/>
      <c r="I14" s="18">
        <f>I5</f>
        <v>5500</v>
      </c>
      <c r="J14" s="21"/>
      <c r="L14" s="18">
        <f>L5</f>
        <v>5500</v>
      </c>
      <c r="M14" s="21"/>
      <c r="O14" s="18">
        <f>O5</f>
        <v>5500</v>
      </c>
      <c r="P14" s="21"/>
      <c r="R14" s="18">
        <f>R5</f>
        <v>5500</v>
      </c>
      <c r="S14" s="21"/>
      <c r="U14" s="18">
        <f>U5</f>
        <v>5500</v>
      </c>
      <c r="V14" s="21"/>
      <c r="X14" s="18">
        <f>X5</f>
        <v>5500</v>
      </c>
      <c r="Y14" s="21"/>
    </row>
    <row r="15" spans="1:26" x14ac:dyDescent="0.25">
      <c r="B15" s="17"/>
      <c r="C15" s="18"/>
      <c r="D15" s="21"/>
      <c r="F15" s="18"/>
      <c r="G15" s="21"/>
      <c r="I15" s="18"/>
      <c r="J15" s="21"/>
      <c r="L15" s="18"/>
      <c r="M15" s="21"/>
      <c r="O15" s="18"/>
      <c r="P15" s="21"/>
      <c r="R15" s="18"/>
      <c r="S15" s="21"/>
      <c r="U15" s="18"/>
      <c r="V15" s="21"/>
      <c r="X15" s="18"/>
      <c r="Y15" s="21"/>
    </row>
    <row r="16" spans="1:26" x14ac:dyDescent="0.25">
      <c r="A16" s="26" t="s">
        <v>23</v>
      </c>
      <c r="B16" s="27"/>
      <c r="C16" s="19">
        <f>C14+C13</f>
        <v>7592.5</v>
      </c>
      <c r="D16" s="21"/>
      <c r="F16" s="19">
        <f>F14+F13</f>
        <v>7592.5</v>
      </c>
      <c r="G16" s="21"/>
      <c r="I16" s="19">
        <f>I14+I13</f>
        <v>7592.5</v>
      </c>
      <c r="J16" s="21"/>
      <c r="L16" s="19">
        <f>L14+L13</f>
        <v>7592.5</v>
      </c>
      <c r="M16" s="21"/>
      <c r="O16" s="19">
        <f>O14+O13</f>
        <v>7592.5</v>
      </c>
      <c r="P16" s="21"/>
      <c r="R16" s="19">
        <f>R14+R13</f>
        <v>7592.5</v>
      </c>
      <c r="S16" s="21"/>
      <c r="U16" s="19">
        <f>U14+U13</f>
        <v>7592.5</v>
      </c>
      <c r="V16" s="21"/>
      <c r="X16" s="19">
        <f>X14+X13</f>
        <v>7592.5</v>
      </c>
      <c r="Y16" s="21"/>
    </row>
    <row r="17" spans="1:26" x14ac:dyDescent="0.25">
      <c r="B17" s="22"/>
      <c r="C17" s="23">
        <v>1101</v>
      </c>
      <c r="D17" s="23"/>
      <c r="F17" s="23">
        <v>1102</v>
      </c>
      <c r="G17" s="23"/>
      <c r="I17" s="23">
        <v>1103</v>
      </c>
      <c r="J17" s="23"/>
      <c r="L17" s="23">
        <v>1201</v>
      </c>
      <c r="M17" s="23"/>
      <c r="O17" s="23">
        <v>1202</v>
      </c>
      <c r="P17" s="23"/>
      <c r="R17" s="23">
        <v>1203</v>
      </c>
      <c r="S17" s="23"/>
      <c r="U17" s="23">
        <v>1204</v>
      </c>
      <c r="V17" s="23"/>
      <c r="X17" s="23"/>
      <c r="Y17" s="23"/>
    </row>
    <row r="18" spans="1:26" x14ac:dyDescent="0.25">
      <c r="A18" s="71" t="str">
        <f>E3</f>
        <v>BUA</v>
      </c>
      <c r="B18" s="7"/>
      <c r="C18" s="28">
        <v>879</v>
      </c>
      <c r="D18" s="23"/>
      <c r="F18" s="28">
        <v>790</v>
      </c>
      <c r="G18" s="23"/>
      <c r="I18" s="28">
        <v>769</v>
      </c>
      <c r="J18" s="23"/>
      <c r="L18" s="28">
        <v>816</v>
      </c>
      <c r="M18" s="23"/>
      <c r="O18" s="28">
        <v>879</v>
      </c>
      <c r="P18" s="23"/>
      <c r="R18" s="28">
        <v>790</v>
      </c>
      <c r="S18" s="23"/>
      <c r="U18" s="28">
        <v>769</v>
      </c>
      <c r="V18" s="23"/>
      <c r="X18" s="28">
        <v>816</v>
      </c>
      <c r="Y18" s="23"/>
    </row>
    <row r="19" spans="1:26" x14ac:dyDescent="0.25">
      <c r="A19" s="15" t="s">
        <v>74</v>
      </c>
      <c r="B19" s="6"/>
      <c r="C19" s="29">
        <f>C18*C16</f>
        <v>6673807.5</v>
      </c>
      <c r="D19" s="30"/>
      <c r="E19" s="65"/>
      <c r="F19" s="29">
        <f>F18*F16</f>
        <v>5998075</v>
      </c>
      <c r="G19" s="30"/>
      <c r="H19" s="65"/>
      <c r="I19" s="29">
        <f>I18*I16</f>
        <v>5838632.5</v>
      </c>
      <c r="J19" s="30"/>
      <c r="K19" s="65"/>
      <c r="L19" s="29">
        <f>L18*L16</f>
        <v>6195480</v>
      </c>
      <c r="M19" s="30"/>
      <c r="N19" s="65"/>
      <c r="O19" s="29">
        <f>O18*O16</f>
        <v>6673807.5</v>
      </c>
      <c r="P19" s="30"/>
      <c r="Q19" s="65"/>
      <c r="R19" s="29">
        <f>R18*R16</f>
        <v>5998075</v>
      </c>
      <c r="S19" s="30"/>
      <c r="T19" s="65"/>
      <c r="U19" s="29">
        <f>U18*U16</f>
        <v>5838632.5</v>
      </c>
      <c r="V19" s="30"/>
      <c r="W19" s="65"/>
      <c r="X19" s="29">
        <f>X18*X16</f>
        <v>6195480</v>
      </c>
      <c r="Y19" s="86">
        <f>SUM(C19:X19)</f>
        <v>49411990</v>
      </c>
      <c r="Z19" s="65"/>
    </row>
    <row r="20" spans="1:26" x14ac:dyDescent="0.25">
      <c r="A20" s="15" t="s">
        <v>24</v>
      </c>
      <c r="C20" s="31">
        <f>C19*90%</f>
        <v>6006426.75</v>
      </c>
      <c r="D20" s="29"/>
      <c r="F20" s="31">
        <f>F19*90%</f>
        <v>5398267.5</v>
      </c>
      <c r="G20" s="29"/>
      <c r="I20" s="31">
        <f>I19*90%</f>
        <v>5254769.25</v>
      </c>
      <c r="J20" s="29"/>
      <c r="L20" s="31">
        <f>L19*90%</f>
        <v>5575932</v>
      </c>
      <c r="M20" s="29"/>
      <c r="O20" s="31">
        <f>O19*90%</f>
        <v>6006426.75</v>
      </c>
      <c r="P20" s="29"/>
      <c r="R20" s="31">
        <f>R19*90%</f>
        <v>5398267.5</v>
      </c>
      <c r="S20" s="29"/>
      <c r="U20" s="31">
        <f>U19*90%</f>
        <v>5254769.25</v>
      </c>
      <c r="V20" s="29"/>
      <c r="X20" s="31">
        <f>X19*90%</f>
        <v>5575932</v>
      </c>
      <c r="Y20" s="86">
        <f t="shared" ref="Y20:Y25" si="0">SUM(C20:X20)</f>
        <v>44470791</v>
      </c>
    </row>
    <row r="21" spans="1:26" x14ac:dyDescent="0.25">
      <c r="A21" s="15" t="s">
        <v>25</v>
      </c>
      <c r="C21" s="31">
        <f>C19*80%</f>
        <v>5339046</v>
      </c>
      <c r="D21" s="31"/>
      <c r="F21" s="31">
        <f>F19*80%</f>
        <v>4798460</v>
      </c>
      <c r="G21" s="31"/>
      <c r="I21" s="31">
        <f>I19*80%</f>
        <v>4670906</v>
      </c>
      <c r="J21" s="31"/>
      <c r="L21" s="31">
        <f>L19*80%</f>
        <v>4956384</v>
      </c>
      <c r="M21" s="31"/>
      <c r="O21" s="31">
        <f>O19*80%</f>
        <v>5339046</v>
      </c>
      <c r="P21" s="31"/>
      <c r="R21" s="31">
        <f>R19*80%</f>
        <v>4798460</v>
      </c>
      <c r="S21" s="31"/>
      <c r="U21" s="31">
        <f>U19*80%</f>
        <v>4670906</v>
      </c>
      <c r="V21" s="31"/>
      <c r="X21" s="31">
        <f>X19*80%</f>
        <v>4956384</v>
      </c>
      <c r="Y21" s="86">
        <f t="shared" si="0"/>
        <v>39529592</v>
      </c>
    </row>
    <row r="22" spans="1:26" x14ac:dyDescent="0.25">
      <c r="A22" s="15"/>
      <c r="D22" s="23"/>
      <c r="G22" s="23"/>
      <c r="J22" s="23"/>
      <c r="M22" s="23"/>
      <c r="P22" s="23"/>
      <c r="S22" s="23"/>
      <c r="V22" s="23"/>
      <c r="Y22" s="86">
        <f t="shared" si="0"/>
        <v>0</v>
      </c>
    </row>
    <row r="23" spans="1:26" x14ac:dyDescent="0.25">
      <c r="A23" s="32" t="s">
        <v>26</v>
      </c>
      <c r="B23" s="33"/>
      <c r="C23" s="34">
        <f>C4*C18</f>
        <v>2373300</v>
      </c>
      <c r="D23" s="34"/>
      <c r="F23" s="34">
        <f>F4*F18</f>
        <v>2133000</v>
      </c>
      <c r="G23" s="34"/>
      <c r="I23" s="34">
        <f>I4*I18</f>
        <v>2076300</v>
      </c>
      <c r="J23" s="34"/>
      <c r="L23" s="34">
        <f>L4*L18</f>
        <v>2203200</v>
      </c>
      <c r="M23" s="34"/>
      <c r="O23" s="34">
        <f>O4*O18</f>
        <v>2373300</v>
      </c>
      <c r="P23" s="34"/>
      <c r="R23" s="34">
        <f>R4*R18</f>
        <v>2133000</v>
      </c>
      <c r="S23" s="34"/>
      <c r="U23" s="34">
        <f>U4*U18</f>
        <v>2076300</v>
      </c>
      <c r="V23" s="34"/>
      <c r="X23" s="34">
        <f>X4*X18</f>
        <v>2203200</v>
      </c>
      <c r="Y23" s="86">
        <f t="shared" si="0"/>
        <v>17571600</v>
      </c>
    </row>
    <row r="24" spans="1:26" x14ac:dyDescent="0.25">
      <c r="A24" s="15" t="s">
        <v>27</v>
      </c>
      <c r="Y24" s="86">
        <f t="shared" si="0"/>
        <v>0</v>
      </c>
    </row>
    <row r="25" spans="1:26" x14ac:dyDescent="0.25">
      <c r="A25" s="35" t="s">
        <v>28</v>
      </c>
      <c r="B25" s="16"/>
      <c r="C25" s="31">
        <f>C19*0.025/12</f>
        <v>13903.765625</v>
      </c>
      <c r="D25" s="31"/>
      <c r="F25" s="31">
        <f>F19*0.025/12</f>
        <v>12495.989583333334</v>
      </c>
      <c r="G25" s="31"/>
      <c r="I25" s="31">
        <f>I19*0.025/12</f>
        <v>12163.817708333334</v>
      </c>
      <c r="J25" s="31"/>
      <c r="L25" s="31">
        <f>L19*0.025/12</f>
        <v>12907.25</v>
      </c>
      <c r="M25" s="31"/>
      <c r="O25" s="31">
        <f>O19*0.025/12</f>
        <v>13903.765625</v>
      </c>
      <c r="P25" s="31"/>
      <c r="R25" s="31">
        <f>R19*0.025/12</f>
        <v>12495.989583333334</v>
      </c>
      <c r="S25" s="31"/>
      <c r="U25" s="31">
        <f>U19*0.025/12</f>
        <v>12163.817708333334</v>
      </c>
      <c r="V25" s="31"/>
      <c r="X25" s="31">
        <f>X19*0.025/12</f>
        <v>12907.25</v>
      </c>
      <c r="Y25" s="86">
        <f t="shared" si="0"/>
        <v>102941.64583333333</v>
      </c>
    </row>
    <row r="26" spans="1:26" x14ac:dyDescent="0.25">
      <c r="C26" s="31"/>
      <c r="D26" s="31"/>
      <c r="F26" s="31"/>
      <c r="G26" s="31"/>
      <c r="I26" s="31"/>
      <c r="J26" s="31"/>
      <c r="L26" s="31"/>
      <c r="M26" s="31"/>
      <c r="O26" s="31"/>
      <c r="P26" s="31"/>
      <c r="R26" s="31"/>
      <c r="S26" s="31"/>
      <c r="U26" s="31"/>
      <c r="V26" s="31"/>
      <c r="X26" s="31"/>
      <c r="Y26" s="31"/>
    </row>
    <row r="27" spans="1:26" x14ac:dyDescent="0.25">
      <c r="C27" s="31"/>
      <c r="D27" s="31"/>
      <c r="F27" s="31"/>
      <c r="G27" s="31"/>
      <c r="I27" s="31"/>
      <c r="J27" s="31"/>
      <c r="L27" s="31"/>
      <c r="M27" s="31"/>
      <c r="O27" s="31"/>
      <c r="P27" s="31"/>
      <c r="R27" s="31"/>
      <c r="S27" s="31"/>
      <c r="U27" s="31"/>
      <c r="V27" s="31"/>
      <c r="X27" s="31"/>
      <c r="Y27" s="31"/>
    </row>
    <row r="28" spans="1:26" x14ac:dyDescent="0.25">
      <c r="A28" t="s">
        <v>114</v>
      </c>
      <c r="C28" s="65">
        <f>C4*C18</f>
        <v>2373300</v>
      </c>
      <c r="D28" s="65">
        <f t="shared" ref="D28:X28" si="1">D4*D18</f>
        <v>0</v>
      </c>
      <c r="E28" s="65">
        <f t="shared" si="1"/>
        <v>0</v>
      </c>
      <c r="F28" s="65">
        <f t="shared" si="1"/>
        <v>2133000</v>
      </c>
      <c r="G28" s="65">
        <f t="shared" si="1"/>
        <v>0</v>
      </c>
      <c r="H28" s="65">
        <f t="shared" si="1"/>
        <v>0</v>
      </c>
      <c r="I28" s="65">
        <f t="shared" si="1"/>
        <v>2076300</v>
      </c>
      <c r="J28" s="65">
        <f t="shared" si="1"/>
        <v>0</v>
      </c>
      <c r="K28" s="65">
        <f t="shared" si="1"/>
        <v>0</v>
      </c>
      <c r="L28" s="65">
        <f t="shared" si="1"/>
        <v>2203200</v>
      </c>
      <c r="M28" s="65">
        <f t="shared" si="1"/>
        <v>0</v>
      </c>
      <c r="N28" s="65">
        <f t="shared" si="1"/>
        <v>0</v>
      </c>
      <c r="O28" s="65">
        <f t="shared" si="1"/>
        <v>2373300</v>
      </c>
      <c r="P28" s="65">
        <f t="shared" si="1"/>
        <v>0</v>
      </c>
      <c r="Q28" s="65">
        <f t="shared" si="1"/>
        <v>0</v>
      </c>
      <c r="R28" s="65">
        <f t="shared" si="1"/>
        <v>2133000</v>
      </c>
      <c r="S28" s="65">
        <f t="shared" si="1"/>
        <v>0</v>
      </c>
      <c r="T28" s="65">
        <f t="shared" si="1"/>
        <v>0</v>
      </c>
      <c r="U28" s="65">
        <f t="shared" si="1"/>
        <v>2076300</v>
      </c>
      <c r="V28" s="65">
        <f t="shared" si="1"/>
        <v>0</v>
      </c>
      <c r="W28" s="65">
        <f t="shared" si="1"/>
        <v>0</v>
      </c>
      <c r="X28" s="65">
        <f t="shared" si="1"/>
        <v>2203200</v>
      </c>
      <c r="Y28"/>
    </row>
    <row r="29" spans="1:26" x14ac:dyDescent="0.25">
      <c r="C29"/>
      <c r="D29"/>
      <c r="F29"/>
      <c r="G29"/>
      <c r="I29"/>
      <c r="J29"/>
      <c r="L29"/>
      <c r="M29"/>
      <c r="O29"/>
      <c r="P29"/>
      <c r="R29"/>
      <c r="S29"/>
      <c r="U29"/>
      <c r="V29"/>
      <c r="X29"/>
      <c r="Y29"/>
    </row>
    <row r="30" spans="1:26" x14ac:dyDescent="0.25">
      <c r="A30" s="90" t="s">
        <v>116</v>
      </c>
      <c r="B30" s="91"/>
      <c r="C30" s="92">
        <f>C28*C11</f>
        <v>533992.5</v>
      </c>
      <c r="D30" s="92">
        <f t="shared" ref="D30:X30" si="2">D28*D11</f>
        <v>0</v>
      </c>
      <c r="E30" s="92">
        <f t="shared" si="2"/>
        <v>0</v>
      </c>
      <c r="F30" s="92">
        <f t="shared" si="2"/>
        <v>479925</v>
      </c>
      <c r="G30" s="92">
        <f t="shared" si="2"/>
        <v>0</v>
      </c>
      <c r="H30" s="92">
        <f t="shared" si="2"/>
        <v>0</v>
      </c>
      <c r="I30" s="92">
        <f t="shared" si="2"/>
        <v>467167.5</v>
      </c>
      <c r="J30" s="92">
        <f t="shared" si="2"/>
        <v>0</v>
      </c>
      <c r="K30" s="92">
        <f t="shared" si="2"/>
        <v>0</v>
      </c>
      <c r="L30" s="92">
        <f t="shared" si="2"/>
        <v>495720</v>
      </c>
      <c r="M30" s="92">
        <f t="shared" si="2"/>
        <v>0</v>
      </c>
      <c r="N30" s="92">
        <f t="shared" si="2"/>
        <v>0</v>
      </c>
      <c r="O30" s="92">
        <f t="shared" si="2"/>
        <v>533992.5</v>
      </c>
      <c r="P30" s="92">
        <f t="shared" si="2"/>
        <v>0</v>
      </c>
      <c r="Q30" s="92">
        <f t="shared" si="2"/>
        <v>0</v>
      </c>
      <c r="R30" s="92">
        <f t="shared" si="2"/>
        <v>479925</v>
      </c>
      <c r="S30" s="92">
        <f t="shared" si="2"/>
        <v>0</v>
      </c>
      <c r="T30" s="92">
        <f t="shared" si="2"/>
        <v>0</v>
      </c>
      <c r="U30" s="92">
        <f t="shared" si="2"/>
        <v>467167.5</v>
      </c>
      <c r="V30" s="92">
        <f t="shared" si="2"/>
        <v>0</v>
      </c>
      <c r="W30" s="92">
        <f t="shared" si="2"/>
        <v>0</v>
      </c>
      <c r="X30" s="92">
        <f t="shared" si="2"/>
        <v>495720</v>
      </c>
      <c r="Y30" s="91"/>
    </row>
    <row r="31" spans="1:26" x14ac:dyDescent="0.25">
      <c r="C31"/>
      <c r="D31"/>
      <c r="F31"/>
      <c r="G31"/>
      <c r="I31"/>
      <c r="J31"/>
      <c r="L31"/>
      <c r="M31"/>
      <c r="O31"/>
      <c r="P31"/>
      <c r="R31"/>
      <c r="S31"/>
      <c r="U31"/>
      <c r="V31"/>
      <c r="X31"/>
      <c r="Y31"/>
    </row>
    <row r="32" spans="1:26" x14ac:dyDescent="0.25">
      <c r="C32"/>
      <c r="D32"/>
      <c r="F32"/>
      <c r="G32"/>
      <c r="I32"/>
      <c r="J32"/>
      <c r="L32"/>
      <c r="M32"/>
      <c r="O32"/>
      <c r="P32"/>
      <c r="R32"/>
      <c r="S32"/>
      <c r="U32"/>
      <c r="V32"/>
      <c r="X32"/>
      <c r="Y32"/>
    </row>
    <row r="33" spans="1:26" ht="19.5" x14ac:dyDescent="0.3">
      <c r="A33" s="96" t="s">
        <v>107</v>
      </c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x14ac:dyDescent="0.25">
      <c r="A34" s="15" t="s">
        <v>13</v>
      </c>
      <c r="B34" s="17"/>
      <c r="C34" s="18">
        <v>7200</v>
      </c>
      <c r="D34" s="21" t="s">
        <v>76</v>
      </c>
      <c r="E34" s="6" t="s">
        <v>77</v>
      </c>
      <c r="F34" s="18">
        <v>7200</v>
      </c>
      <c r="G34" s="21" t="s">
        <v>76</v>
      </c>
      <c r="H34" s="6" t="s">
        <v>77</v>
      </c>
      <c r="I34" s="18">
        <v>7200</v>
      </c>
      <c r="J34" s="21" t="s">
        <v>76</v>
      </c>
      <c r="K34" s="6" t="s">
        <v>77</v>
      </c>
      <c r="L34" s="18">
        <v>7200</v>
      </c>
      <c r="M34" s="21" t="s">
        <v>76</v>
      </c>
      <c r="N34" s="6" t="s">
        <v>77</v>
      </c>
      <c r="O34" s="18">
        <v>7200</v>
      </c>
      <c r="P34" s="21" t="s">
        <v>76</v>
      </c>
      <c r="Q34" s="6" t="s">
        <v>77</v>
      </c>
      <c r="R34" s="18">
        <v>7200</v>
      </c>
      <c r="S34" s="21" t="s">
        <v>76</v>
      </c>
      <c r="T34" s="6" t="s">
        <v>77</v>
      </c>
      <c r="U34" s="18">
        <v>7200</v>
      </c>
      <c r="V34" s="21" t="s">
        <v>76</v>
      </c>
      <c r="W34" s="6" t="s">
        <v>77</v>
      </c>
      <c r="X34" s="18">
        <v>7200</v>
      </c>
      <c r="Y34" s="21" t="s">
        <v>76</v>
      </c>
    </row>
    <row r="35" spans="1:26" ht="30" x14ac:dyDescent="0.25">
      <c r="A35" s="20" t="s">
        <v>14</v>
      </c>
      <c r="B35" s="17"/>
      <c r="C35" s="18">
        <v>2700</v>
      </c>
      <c r="D35" s="21"/>
      <c r="F35" s="18">
        <v>2700</v>
      </c>
      <c r="G35" s="21"/>
      <c r="I35" s="18">
        <v>2700</v>
      </c>
      <c r="J35" s="21"/>
      <c r="L35" s="18">
        <v>2700</v>
      </c>
      <c r="M35" s="21"/>
      <c r="O35" s="18">
        <v>2700</v>
      </c>
      <c r="P35" s="21"/>
      <c r="R35" s="18">
        <v>2700</v>
      </c>
      <c r="S35" s="21"/>
      <c r="U35" s="18">
        <v>2700</v>
      </c>
      <c r="V35" s="21"/>
      <c r="X35" s="18">
        <v>2700</v>
      </c>
      <c r="Y35" s="21"/>
    </row>
    <row r="36" spans="1:26" x14ac:dyDescent="0.25">
      <c r="A36" s="15" t="s">
        <v>15</v>
      </c>
      <c r="B36" s="17"/>
      <c r="C36" s="18">
        <f>C34-C35</f>
        <v>4500</v>
      </c>
      <c r="D36" s="21"/>
      <c r="F36" s="18">
        <f>F34-F35</f>
        <v>4500</v>
      </c>
      <c r="G36" s="21"/>
      <c r="I36" s="18">
        <f>I34-I35</f>
        <v>4500</v>
      </c>
      <c r="J36" s="21"/>
      <c r="L36" s="18">
        <f>L34-L35</f>
        <v>4500</v>
      </c>
      <c r="M36" s="21"/>
      <c r="O36" s="18">
        <f>O34-O35</f>
        <v>4500</v>
      </c>
      <c r="P36" s="21"/>
      <c r="R36" s="18">
        <f>R34-R35</f>
        <v>4500</v>
      </c>
      <c r="S36" s="21"/>
      <c r="U36" s="18">
        <f>U34-U35</f>
        <v>4500</v>
      </c>
      <c r="V36" s="21"/>
      <c r="X36" s="18">
        <f>X34-X35</f>
        <v>4500</v>
      </c>
      <c r="Y36" s="21"/>
    </row>
    <row r="37" spans="1:26" x14ac:dyDescent="0.25">
      <c r="A37" s="15" t="s">
        <v>16</v>
      </c>
      <c r="B37" s="17"/>
      <c r="C37" s="18">
        <f>C35</f>
        <v>2700</v>
      </c>
      <c r="D37" s="21"/>
      <c r="F37" s="18">
        <f>F35</f>
        <v>2700</v>
      </c>
      <c r="G37" s="21"/>
      <c r="I37" s="18">
        <f>I35</f>
        <v>2700</v>
      </c>
      <c r="J37" s="21"/>
      <c r="L37" s="18">
        <f>L35</f>
        <v>2700</v>
      </c>
      <c r="M37" s="21"/>
      <c r="O37" s="18">
        <f>O35</f>
        <v>2700</v>
      </c>
      <c r="P37" s="21"/>
      <c r="R37" s="18">
        <f>R35</f>
        <v>2700</v>
      </c>
      <c r="S37" s="21"/>
      <c r="U37" s="18">
        <f>U35</f>
        <v>2700</v>
      </c>
      <c r="V37" s="21"/>
      <c r="X37" s="18">
        <f>X35</f>
        <v>2700</v>
      </c>
      <c r="Y37" s="21"/>
    </row>
    <row r="38" spans="1:26" x14ac:dyDescent="0.25">
      <c r="A38" s="15" t="s">
        <v>17</v>
      </c>
      <c r="B38" s="22"/>
      <c r="C38" s="23">
        <f>D38-D39</f>
        <v>15</v>
      </c>
      <c r="D38" s="23">
        <v>2024</v>
      </c>
      <c r="F38" s="23">
        <f>G38-G39</f>
        <v>15</v>
      </c>
      <c r="G38" s="23">
        <v>2024</v>
      </c>
      <c r="I38" s="23">
        <f>J38-J39</f>
        <v>15</v>
      </c>
      <c r="J38" s="23">
        <v>2024</v>
      </c>
      <c r="L38" s="23">
        <f>M38-M39</f>
        <v>15</v>
      </c>
      <c r="M38" s="23">
        <v>2024</v>
      </c>
      <c r="O38" s="23">
        <f>P38-P39</f>
        <v>15</v>
      </c>
      <c r="P38" s="23">
        <v>2024</v>
      </c>
      <c r="R38" s="23">
        <f>S38-S39</f>
        <v>15</v>
      </c>
      <c r="S38" s="23">
        <v>2024</v>
      </c>
      <c r="U38" s="23">
        <f>V38-V39</f>
        <v>15</v>
      </c>
      <c r="V38" s="23">
        <v>2024</v>
      </c>
      <c r="X38" s="23">
        <f>Y38-Y39</f>
        <v>15</v>
      </c>
      <c r="Y38" s="23">
        <v>2024</v>
      </c>
    </row>
    <row r="39" spans="1:26" x14ac:dyDescent="0.25">
      <c r="A39" s="15" t="s">
        <v>18</v>
      </c>
      <c r="B39" s="22"/>
      <c r="C39" s="23">
        <f>C40-C38</f>
        <v>45</v>
      </c>
      <c r="D39" s="23">
        <v>2009</v>
      </c>
      <c r="F39" s="23">
        <f>F40-F38</f>
        <v>45</v>
      </c>
      <c r="G39" s="23">
        <v>2009</v>
      </c>
      <c r="I39" s="23">
        <f>I40-I38</f>
        <v>45</v>
      </c>
      <c r="J39" s="23">
        <v>2009</v>
      </c>
      <c r="L39" s="23">
        <f>L40-L38</f>
        <v>45</v>
      </c>
      <c r="M39" s="23">
        <v>2009</v>
      </c>
      <c r="O39" s="23">
        <f>O40-O38</f>
        <v>45</v>
      </c>
      <c r="P39" s="23">
        <v>2009</v>
      </c>
      <c r="R39" s="23">
        <f>R40-R38</f>
        <v>45</v>
      </c>
      <c r="S39" s="23">
        <v>2009</v>
      </c>
      <c r="U39" s="23">
        <f>U40-U38</f>
        <v>45</v>
      </c>
      <c r="V39" s="23">
        <v>2009</v>
      </c>
      <c r="X39" s="23">
        <f>X40-X38</f>
        <v>45</v>
      </c>
      <c r="Y39" s="23">
        <v>2009</v>
      </c>
    </row>
    <row r="40" spans="1:26" x14ac:dyDescent="0.25">
      <c r="A40" s="15" t="s">
        <v>19</v>
      </c>
      <c r="B40" s="22"/>
      <c r="C40" s="23">
        <v>60</v>
      </c>
      <c r="D40" s="23"/>
      <c r="F40" s="23">
        <v>60</v>
      </c>
      <c r="G40" s="23"/>
      <c r="I40" s="23">
        <v>60</v>
      </c>
      <c r="J40" s="23"/>
      <c r="L40" s="23">
        <v>60</v>
      </c>
      <c r="M40" s="23"/>
      <c r="O40" s="23">
        <v>60</v>
      </c>
      <c r="P40" s="23"/>
      <c r="R40" s="23">
        <v>60</v>
      </c>
      <c r="S40" s="23"/>
      <c r="U40" s="23">
        <v>60</v>
      </c>
      <c r="V40" s="23"/>
      <c r="X40" s="23">
        <v>60</v>
      </c>
      <c r="Y40" s="23"/>
    </row>
    <row r="41" spans="1:26" ht="30" x14ac:dyDescent="0.25">
      <c r="A41" s="20" t="s">
        <v>20</v>
      </c>
      <c r="B41" s="22"/>
      <c r="C41" s="23">
        <f>90*C38/C40</f>
        <v>22.5</v>
      </c>
      <c r="D41" s="23"/>
      <c r="F41" s="23">
        <f>90*F38/F40</f>
        <v>22.5</v>
      </c>
      <c r="G41" s="23"/>
      <c r="I41" s="23">
        <f>90*I38/I40</f>
        <v>22.5</v>
      </c>
      <c r="J41" s="23"/>
      <c r="L41" s="23">
        <f>90*L38/L40</f>
        <v>22.5</v>
      </c>
      <c r="M41" s="23"/>
      <c r="O41" s="23">
        <f>90*O38/O40</f>
        <v>22.5</v>
      </c>
      <c r="P41" s="23"/>
      <c r="R41" s="23">
        <f>90*R38/R40</f>
        <v>22.5</v>
      </c>
      <c r="S41" s="23"/>
      <c r="U41" s="23">
        <f>90*U38/U40</f>
        <v>22.5</v>
      </c>
      <c r="V41" s="23"/>
      <c r="X41" s="23">
        <f>90*X38/X40</f>
        <v>22.5</v>
      </c>
      <c r="Y41" s="23"/>
    </row>
    <row r="42" spans="1:26" x14ac:dyDescent="0.25">
      <c r="A42" s="15"/>
      <c r="B42" s="24"/>
      <c r="C42" s="25">
        <f>C41%</f>
        <v>0.22500000000000001</v>
      </c>
      <c r="D42" s="25"/>
      <c r="F42" s="25">
        <f>F41%</f>
        <v>0.22500000000000001</v>
      </c>
      <c r="G42" s="25"/>
      <c r="I42" s="25">
        <f>I41%</f>
        <v>0.22500000000000001</v>
      </c>
      <c r="J42" s="25"/>
      <c r="L42" s="25">
        <f>L41%</f>
        <v>0.22500000000000001</v>
      </c>
      <c r="M42" s="25"/>
      <c r="O42" s="25">
        <f>O41%</f>
        <v>0.22500000000000001</v>
      </c>
      <c r="P42" s="25"/>
      <c r="R42" s="25">
        <f>R41%</f>
        <v>0.22500000000000001</v>
      </c>
      <c r="S42" s="25"/>
      <c r="U42" s="25">
        <f>U41%</f>
        <v>0.22500000000000001</v>
      </c>
      <c r="V42" s="25"/>
      <c r="X42" s="25">
        <f>X41%</f>
        <v>0.22500000000000001</v>
      </c>
      <c r="Y42" s="25"/>
    </row>
    <row r="43" spans="1:26" x14ac:dyDescent="0.25">
      <c r="A43" s="15" t="s">
        <v>21</v>
      </c>
      <c r="B43" s="17"/>
      <c r="C43" s="18">
        <f>C37*C42</f>
        <v>607.5</v>
      </c>
      <c r="D43" s="21"/>
      <c r="F43" s="18">
        <f>F37*F42</f>
        <v>607.5</v>
      </c>
      <c r="G43" s="21"/>
      <c r="I43" s="18">
        <f>I37*I42</f>
        <v>607.5</v>
      </c>
      <c r="J43" s="21"/>
      <c r="L43" s="18">
        <f>L37*L42</f>
        <v>607.5</v>
      </c>
      <c r="M43" s="21"/>
      <c r="O43" s="18">
        <f>O37*O42</f>
        <v>607.5</v>
      </c>
      <c r="P43" s="21"/>
      <c r="R43" s="18">
        <f>R37*R42</f>
        <v>607.5</v>
      </c>
      <c r="S43" s="21"/>
      <c r="U43" s="18">
        <f>U37*U42</f>
        <v>607.5</v>
      </c>
      <c r="V43" s="21"/>
      <c r="X43" s="18">
        <f>X37*X42</f>
        <v>607.5</v>
      </c>
      <c r="Y43" s="21"/>
    </row>
    <row r="44" spans="1:26" x14ac:dyDescent="0.25">
      <c r="A44" s="15" t="s">
        <v>22</v>
      </c>
      <c r="B44" s="17"/>
      <c r="C44" s="18">
        <f>C37-C43</f>
        <v>2092.5</v>
      </c>
      <c r="D44" s="21"/>
      <c r="F44" s="18">
        <f>F37-F43</f>
        <v>2092.5</v>
      </c>
      <c r="G44" s="21"/>
      <c r="I44" s="18">
        <f>I37-I43</f>
        <v>2092.5</v>
      </c>
      <c r="J44" s="21"/>
      <c r="L44" s="18">
        <f>L37-L43</f>
        <v>2092.5</v>
      </c>
      <c r="M44" s="21"/>
      <c r="O44" s="18">
        <f>O37-O43</f>
        <v>2092.5</v>
      </c>
      <c r="P44" s="21"/>
      <c r="R44" s="18">
        <f>R37-R43</f>
        <v>2092.5</v>
      </c>
      <c r="S44" s="21"/>
      <c r="U44" s="18">
        <f>U37-U43</f>
        <v>2092.5</v>
      </c>
      <c r="V44" s="21"/>
      <c r="X44" s="18">
        <f>X37-X43</f>
        <v>2092.5</v>
      </c>
      <c r="Y44" s="21"/>
    </row>
    <row r="45" spans="1:26" x14ac:dyDescent="0.25">
      <c r="A45" s="15" t="s">
        <v>15</v>
      </c>
      <c r="B45" s="17"/>
      <c r="C45" s="18">
        <f>C36</f>
        <v>4500</v>
      </c>
      <c r="D45" s="21"/>
      <c r="F45" s="18">
        <f>F36</f>
        <v>4500</v>
      </c>
      <c r="G45" s="21"/>
      <c r="I45" s="18">
        <f>I36</f>
        <v>4500</v>
      </c>
      <c r="J45" s="21"/>
      <c r="L45" s="18">
        <f>L36</f>
        <v>4500</v>
      </c>
      <c r="M45" s="21"/>
      <c r="O45" s="18">
        <f>O36</f>
        <v>4500</v>
      </c>
      <c r="P45" s="21"/>
      <c r="R45" s="18">
        <f>R36</f>
        <v>4500</v>
      </c>
      <c r="S45" s="21"/>
      <c r="U45" s="18">
        <f>U36</f>
        <v>4500</v>
      </c>
      <c r="V45" s="21"/>
      <c r="X45" s="18">
        <f>X36</f>
        <v>4500</v>
      </c>
      <c r="Y45" s="21"/>
    </row>
    <row r="46" spans="1:26" x14ac:dyDescent="0.25">
      <c r="B46" s="17"/>
      <c r="C46" s="18"/>
      <c r="D46" s="21"/>
      <c r="F46" s="18"/>
      <c r="G46" s="21"/>
      <c r="I46" s="18"/>
      <c r="J46" s="21"/>
      <c r="L46" s="18"/>
      <c r="M46" s="21"/>
      <c r="O46" s="18"/>
      <c r="P46" s="21"/>
      <c r="R46" s="18"/>
      <c r="S46" s="21"/>
      <c r="U46" s="18"/>
      <c r="V46" s="21"/>
      <c r="X46" s="18"/>
      <c r="Y46" s="21"/>
    </row>
    <row r="47" spans="1:26" x14ac:dyDescent="0.25">
      <c r="A47" s="26" t="s">
        <v>23</v>
      </c>
      <c r="B47" s="27"/>
      <c r="C47" s="19">
        <f>C45+C44</f>
        <v>6592.5</v>
      </c>
      <c r="D47" s="21"/>
      <c r="F47" s="19">
        <f>F45+F44</f>
        <v>6592.5</v>
      </c>
      <c r="G47" s="21"/>
      <c r="I47" s="19">
        <f>I45+I44</f>
        <v>6592.5</v>
      </c>
      <c r="J47" s="21"/>
      <c r="L47" s="19">
        <f>L45+L44</f>
        <v>6592.5</v>
      </c>
      <c r="M47" s="21"/>
      <c r="O47" s="19">
        <f>O45+O44</f>
        <v>6592.5</v>
      </c>
      <c r="P47" s="21"/>
      <c r="R47" s="19">
        <f>R45+R44</f>
        <v>6592.5</v>
      </c>
      <c r="S47" s="21"/>
      <c r="U47" s="19">
        <f>U45+U44</f>
        <v>6592.5</v>
      </c>
      <c r="V47" s="21"/>
      <c r="X47" s="19">
        <f>X45+X44</f>
        <v>6592.5</v>
      </c>
      <c r="Y47" s="21"/>
    </row>
    <row r="48" spans="1:26" x14ac:dyDescent="0.25">
      <c r="B48" s="22"/>
      <c r="C48" s="23">
        <v>1101</v>
      </c>
      <c r="D48" s="23"/>
      <c r="F48" s="23">
        <v>1102</v>
      </c>
      <c r="G48" s="23"/>
      <c r="I48" s="23">
        <v>1103</v>
      </c>
      <c r="J48" s="23"/>
      <c r="L48" s="23">
        <v>1201</v>
      </c>
      <c r="M48" s="23"/>
      <c r="O48" s="23">
        <v>1202</v>
      </c>
      <c r="P48" s="23"/>
      <c r="R48" s="23">
        <v>1203</v>
      </c>
      <c r="S48" s="23"/>
      <c r="U48" s="23">
        <v>1204</v>
      </c>
      <c r="V48" s="23"/>
      <c r="X48" s="23"/>
      <c r="Y48" s="23"/>
    </row>
    <row r="49" spans="1:25" x14ac:dyDescent="0.25">
      <c r="A49" s="71" t="str">
        <f>E34</f>
        <v>BUA</v>
      </c>
      <c r="B49" s="7"/>
      <c r="C49" s="28">
        <f>C18</f>
        <v>879</v>
      </c>
      <c r="D49" s="23"/>
      <c r="F49" s="28">
        <f t="shared" ref="F49:X49" si="3">F18</f>
        <v>790</v>
      </c>
      <c r="G49" s="28">
        <f t="shared" si="3"/>
        <v>0</v>
      </c>
      <c r="H49" s="28">
        <f t="shared" si="3"/>
        <v>0</v>
      </c>
      <c r="I49" s="28">
        <f t="shared" si="3"/>
        <v>769</v>
      </c>
      <c r="J49" s="28">
        <f t="shared" si="3"/>
        <v>0</v>
      </c>
      <c r="K49" s="28">
        <f t="shared" si="3"/>
        <v>0</v>
      </c>
      <c r="L49" s="28">
        <f t="shared" si="3"/>
        <v>816</v>
      </c>
      <c r="M49" s="28">
        <f t="shared" si="3"/>
        <v>0</v>
      </c>
      <c r="N49" s="28">
        <f t="shared" si="3"/>
        <v>0</v>
      </c>
      <c r="O49" s="28">
        <f t="shared" si="3"/>
        <v>879</v>
      </c>
      <c r="P49" s="28">
        <f t="shared" si="3"/>
        <v>0</v>
      </c>
      <c r="Q49" s="28">
        <f t="shared" si="3"/>
        <v>0</v>
      </c>
      <c r="R49" s="28">
        <f t="shared" si="3"/>
        <v>790</v>
      </c>
      <c r="S49" s="28">
        <f t="shared" si="3"/>
        <v>0</v>
      </c>
      <c r="T49" s="28">
        <f t="shared" si="3"/>
        <v>0</v>
      </c>
      <c r="U49" s="28">
        <f t="shared" si="3"/>
        <v>769</v>
      </c>
      <c r="V49" s="28">
        <f t="shared" si="3"/>
        <v>0</v>
      </c>
      <c r="W49" s="28">
        <f t="shared" si="3"/>
        <v>0</v>
      </c>
      <c r="X49" s="28">
        <f t="shared" si="3"/>
        <v>816</v>
      </c>
      <c r="Y49" s="23"/>
    </row>
    <row r="50" spans="1:25" x14ac:dyDescent="0.25">
      <c r="A50" s="15" t="s">
        <v>74</v>
      </c>
      <c r="B50" s="6"/>
      <c r="C50" s="29">
        <f>C49*C47</f>
        <v>5794807.5</v>
      </c>
      <c r="D50" s="30"/>
      <c r="E50" s="65"/>
      <c r="F50" s="29">
        <f>F49*F47</f>
        <v>5208075</v>
      </c>
      <c r="G50" s="30"/>
      <c r="H50" s="65"/>
      <c r="I50" s="29">
        <f>I49*I47</f>
        <v>5069632.5</v>
      </c>
      <c r="J50" s="30"/>
      <c r="K50" s="65"/>
      <c r="L50" s="29">
        <f>L49*L47</f>
        <v>5379480</v>
      </c>
      <c r="M50" s="30"/>
      <c r="N50" s="65"/>
      <c r="O50" s="29">
        <f>O49*O47</f>
        <v>5794807.5</v>
      </c>
      <c r="P50" s="30"/>
      <c r="Q50" s="65"/>
      <c r="R50" s="29">
        <f>R49*R47</f>
        <v>5208075</v>
      </c>
      <c r="S50" s="30"/>
      <c r="T50" s="65"/>
      <c r="U50" s="29">
        <f>U49*U47</f>
        <v>5069632.5</v>
      </c>
      <c r="V50" s="30"/>
      <c r="W50" s="65"/>
      <c r="X50" s="29">
        <f>X49*X47</f>
        <v>5379480</v>
      </c>
      <c r="Y50" s="86">
        <f>SUM(C50:X50)</f>
        <v>42903990</v>
      </c>
    </row>
    <row r="51" spans="1:25" x14ac:dyDescent="0.25">
      <c r="A51" s="15" t="s">
        <v>24</v>
      </c>
      <c r="C51" s="31">
        <f>C50*90%</f>
        <v>5215326.75</v>
      </c>
      <c r="D51" s="29"/>
      <c r="F51" s="31">
        <f>F50*90%</f>
        <v>4687267.5</v>
      </c>
      <c r="G51" s="29"/>
      <c r="I51" s="31">
        <f>I50*90%</f>
        <v>4562669.25</v>
      </c>
      <c r="J51" s="29"/>
      <c r="L51" s="31">
        <f>L50*90%</f>
        <v>4841532</v>
      </c>
      <c r="M51" s="29"/>
      <c r="O51" s="31">
        <f>O50*90%</f>
        <v>5215326.75</v>
      </c>
      <c r="P51" s="29"/>
      <c r="R51" s="31">
        <f>R50*90%</f>
        <v>4687267.5</v>
      </c>
      <c r="S51" s="29"/>
      <c r="U51" s="31">
        <f>U50*90%</f>
        <v>4562669.25</v>
      </c>
      <c r="V51" s="29"/>
      <c r="X51" s="31">
        <f>X50*90%</f>
        <v>4841532</v>
      </c>
      <c r="Y51" s="86">
        <f t="shared" ref="Y51:Y56" si="4">SUM(C51:X51)</f>
        <v>38613591</v>
      </c>
    </row>
    <row r="52" spans="1:25" x14ac:dyDescent="0.25">
      <c r="A52" s="15" t="s">
        <v>25</v>
      </c>
      <c r="C52" s="31">
        <f>C50*80%</f>
        <v>4635846</v>
      </c>
      <c r="D52" s="31"/>
      <c r="F52" s="31">
        <f>F50*80%</f>
        <v>4166460</v>
      </c>
      <c r="G52" s="31"/>
      <c r="I52" s="31">
        <f>I50*80%</f>
        <v>4055706</v>
      </c>
      <c r="J52" s="31"/>
      <c r="L52" s="31">
        <f>L50*80%</f>
        <v>4303584</v>
      </c>
      <c r="M52" s="31"/>
      <c r="O52" s="31">
        <f>O50*80%</f>
        <v>4635846</v>
      </c>
      <c r="P52" s="31"/>
      <c r="R52" s="31">
        <f>R50*80%</f>
        <v>4166460</v>
      </c>
      <c r="S52" s="31"/>
      <c r="U52" s="31">
        <f>U50*80%</f>
        <v>4055706</v>
      </c>
      <c r="V52" s="31"/>
      <c r="X52" s="31">
        <f>X50*80%</f>
        <v>4303584</v>
      </c>
      <c r="Y52" s="86">
        <f t="shared" si="4"/>
        <v>34323192</v>
      </c>
    </row>
    <row r="53" spans="1:25" x14ac:dyDescent="0.25">
      <c r="A53" s="15"/>
      <c r="D53" s="23"/>
      <c r="G53" s="23"/>
      <c r="J53" s="23"/>
      <c r="M53" s="23"/>
      <c r="P53" s="23"/>
      <c r="S53" s="23"/>
      <c r="V53" s="23"/>
      <c r="Y53" s="86">
        <f t="shared" si="4"/>
        <v>0</v>
      </c>
    </row>
    <row r="54" spans="1:25" x14ac:dyDescent="0.25">
      <c r="A54" s="32" t="s">
        <v>26</v>
      </c>
      <c r="B54" s="33"/>
      <c r="C54" s="34">
        <f>C35*C49</f>
        <v>2373300</v>
      </c>
      <c r="D54" s="34"/>
      <c r="F54" s="34">
        <f>F35*F49</f>
        <v>2133000</v>
      </c>
      <c r="G54" s="34"/>
      <c r="I54" s="34">
        <f>I35*I49</f>
        <v>2076300</v>
      </c>
      <c r="J54" s="34"/>
      <c r="L54" s="34">
        <f>L35*L49</f>
        <v>2203200</v>
      </c>
      <c r="M54" s="34"/>
      <c r="O54" s="34">
        <f>O35*O49</f>
        <v>2373300</v>
      </c>
      <c r="P54" s="34"/>
      <c r="R54" s="34">
        <f>R35*R49</f>
        <v>2133000</v>
      </c>
      <c r="S54" s="34"/>
      <c r="U54" s="34">
        <f>U35*U49</f>
        <v>2076300</v>
      </c>
      <c r="V54" s="34"/>
      <c r="X54" s="34">
        <f>X35*X49</f>
        <v>2203200</v>
      </c>
      <c r="Y54" s="86">
        <f t="shared" si="4"/>
        <v>17571600</v>
      </c>
    </row>
    <row r="55" spans="1:25" x14ac:dyDescent="0.25">
      <c r="A55" s="15" t="s">
        <v>27</v>
      </c>
      <c r="Y55" s="86">
        <f t="shared" si="4"/>
        <v>0</v>
      </c>
    </row>
    <row r="56" spans="1:25" x14ac:dyDescent="0.25">
      <c r="A56" s="35" t="s">
        <v>28</v>
      </c>
      <c r="B56" s="16"/>
      <c r="C56" s="31">
        <f>C50*0.025/12</f>
        <v>12072.515625</v>
      </c>
      <c r="D56" s="31"/>
      <c r="F56" s="31">
        <f>F50*0.025/12</f>
        <v>10850.15625</v>
      </c>
      <c r="G56" s="31"/>
      <c r="I56" s="31">
        <f>I50*0.025/12</f>
        <v>10561.734375</v>
      </c>
      <c r="J56" s="31"/>
      <c r="L56" s="31">
        <f>L50*0.025/12</f>
        <v>11207.25</v>
      </c>
      <c r="M56" s="31"/>
      <c r="O56" s="31">
        <f>O50*0.025/12</f>
        <v>12072.515625</v>
      </c>
      <c r="P56" s="31"/>
      <c r="R56" s="31">
        <f>R50*0.025/12</f>
        <v>10850.15625</v>
      </c>
      <c r="S56" s="31"/>
      <c r="U56" s="31">
        <f>U50*0.025/12</f>
        <v>10561.734375</v>
      </c>
      <c r="V56" s="31"/>
      <c r="X56" s="31">
        <f>X50*0.025/12</f>
        <v>11207.25</v>
      </c>
      <c r="Y56" s="86">
        <f t="shared" si="4"/>
        <v>89383.3125</v>
      </c>
    </row>
    <row r="57" spans="1:25" x14ac:dyDescent="0.25">
      <c r="C57" s="31"/>
      <c r="D57" s="31"/>
      <c r="F57" s="31"/>
      <c r="G57" s="31"/>
      <c r="I57" s="31"/>
      <c r="J57" s="31"/>
      <c r="L57" s="31"/>
      <c r="M57" s="31"/>
      <c r="O57" s="31"/>
      <c r="P57" s="31"/>
      <c r="R57" s="31"/>
      <c r="S57" s="31"/>
      <c r="U57" s="31"/>
      <c r="V57" s="31"/>
      <c r="X57" s="31"/>
      <c r="Y57" s="31"/>
    </row>
    <row r="58" spans="1:25" x14ac:dyDescent="0.25">
      <c r="C58" s="31"/>
      <c r="D58" s="31"/>
      <c r="F58" s="31"/>
      <c r="G58" s="31"/>
      <c r="I58" s="31"/>
      <c r="J58" s="31"/>
      <c r="L58" s="31"/>
      <c r="M58" s="31"/>
      <c r="O58" s="31"/>
      <c r="P58" s="31"/>
      <c r="R58" s="31"/>
      <c r="S58" s="31"/>
      <c r="U58" s="31"/>
      <c r="V58" s="31"/>
      <c r="X58" s="31"/>
      <c r="Y58" s="31"/>
    </row>
    <row r="59" spans="1:25" x14ac:dyDescent="0.25">
      <c r="C59" s="65">
        <f>C35*C49</f>
        <v>2373300</v>
      </c>
      <c r="D59" s="65">
        <f t="shared" ref="D59:X59" si="5">D35*D49</f>
        <v>0</v>
      </c>
      <c r="E59" s="65">
        <f t="shared" si="5"/>
        <v>0</v>
      </c>
      <c r="F59" s="65">
        <f t="shared" si="5"/>
        <v>2133000</v>
      </c>
      <c r="G59" s="65">
        <f t="shared" si="5"/>
        <v>0</v>
      </c>
      <c r="H59" s="65">
        <f t="shared" si="5"/>
        <v>0</v>
      </c>
      <c r="I59" s="65">
        <f t="shared" si="5"/>
        <v>2076300</v>
      </c>
      <c r="J59" s="65">
        <f t="shared" si="5"/>
        <v>0</v>
      </c>
      <c r="K59" s="65">
        <f t="shared" si="5"/>
        <v>0</v>
      </c>
      <c r="L59" s="65">
        <f t="shared" si="5"/>
        <v>2203200</v>
      </c>
      <c r="M59" s="65">
        <f t="shared" si="5"/>
        <v>0</v>
      </c>
      <c r="N59" s="65">
        <f t="shared" si="5"/>
        <v>0</v>
      </c>
      <c r="O59" s="65">
        <f t="shared" si="5"/>
        <v>2373300</v>
      </c>
      <c r="P59" s="65">
        <f t="shared" si="5"/>
        <v>0</v>
      </c>
      <c r="Q59" s="65">
        <f t="shared" si="5"/>
        <v>0</v>
      </c>
      <c r="R59" s="65">
        <f t="shared" si="5"/>
        <v>2133000</v>
      </c>
      <c r="S59" s="65">
        <f t="shared" si="5"/>
        <v>0</v>
      </c>
      <c r="T59" s="65">
        <f t="shared" si="5"/>
        <v>0</v>
      </c>
      <c r="U59" s="65">
        <f t="shared" si="5"/>
        <v>2076300</v>
      </c>
      <c r="V59" s="65">
        <f t="shared" si="5"/>
        <v>0</v>
      </c>
      <c r="W59" s="65">
        <f t="shared" si="5"/>
        <v>0</v>
      </c>
      <c r="X59" s="65">
        <f t="shared" si="5"/>
        <v>2203200</v>
      </c>
      <c r="Y59"/>
    </row>
    <row r="60" spans="1:25" x14ac:dyDescent="0.25">
      <c r="C60"/>
      <c r="D60"/>
      <c r="F60"/>
      <c r="G60"/>
      <c r="I60"/>
      <c r="J60"/>
      <c r="L60"/>
      <c r="M60"/>
      <c r="O60"/>
      <c r="P60"/>
      <c r="R60"/>
      <c r="S60"/>
      <c r="U60"/>
      <c r="V60"/>
      <c r="X60"/>
      <c r="Y60"/>
    </row>
    <row r="61" spans="1:25" x14ac:dyDescent="0.25">
      <c r="C61" s="65">
        <f>C59*C42</f>
        <v>533992.5</v>
      </c>
      <c r="D61" s="65">
        <f t="shared" ref="D61:X61" si="6">D59*D42</f>
        <v>0</v>
      </c>
      <c r="E61" s="65">
        <f t="shared" si="6"/>
        <v>0</v>
      </c>
      <c r="F61" s="65">
        <f t="shared" si="6"/>
        <v>479925</v>
      </c>
      <c r="G61" s="65">
        <f t="shared" si="6"/>
        <v>0</v>
      </c>
      <c r="H61" s="65">
        <f t="shared" si="6"/>
        <v>0</v>
      </c>
      <c r="I61" s="65">
        <f t="shared" si="6"/>
        <v>467167.5</v>
      </c>
      <c r="J61" s="65">
        <f t="shared" si="6"/>
        <v>0</v>
      </c>
      <c r="K61" s="65">
        <f t="shared" si="6"/>
        <v>0</v>
      </c>
      <c r="L61" s="65">
        <f t="shared" si="6"/>
        <v>495720</v>
      </c>
      <c r="M61" s="65">
        <f t="shared" si="6"/>
        <v>0</v>
      </c>
      <c r="N61" s="65">
        <f t="shared" si="6"/>
        <v>0</v>
      </c>
      <c r="O61" s="65">
        <f t="shared" si="6"/>
        <v>533992.5</v>
      </c>
      <c r="P61" s="65">
        <f t="shared" si="6"/>
        <v>0</v>
      </c>
      <c r="Q61" s="65">
        <f t="shared" si="6"/>
        <v>0</v>
      </c>
      <c r="R61" s="65">
        <f t="shared" si="6"/>
        <v>479925</v>
      </c>
      <c r="S61" s="65">
        <f t="shared" si="6"/>
        <v>0</v>
      </c>
      <c r="T61" s="65">
        <f t="shared" si="6"/>
        <v>0</v>
      </c>
      <c r="U61" s="65">
        <f t="shared" si="6"/>
        <v>467167.5</v>
      </c>
      <c r="V61" s="65">
        <f t="shared" si="6"/>
        <v>0</v>
      </c>
      <c r="W61" s="65">
        <f t="shared" si="6"/>
        <v>0</v>
      </c>
      <c r="X61" s="65">
        <f t="shared" si="6"/>
        <v>495720</v>
      </c>
      <c r="Y61"/>
    </row>
    <row r="62" spans="1:25" ht="15.75" x14ac:dyDescent="0.25">
      <c r="A62" s="37"/>
    </row>
    <row r="63" spans="1:25" ht="15.75" x14ac:dyDescent="0.25">
      <c r="A63" s="37"/>
    </row>
    <row r="64" spans="1:25" ht="15.75" x14ac:dyDescent="0.25">
      <c r="A64" s="37"/>
    </row>
    <row r="65" spans="1:1" ht="15.75" x14ac:dyDescent="0.25">
      <c r="A65" s="37"/>
    </row>
    <row r="84" spans="3:24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  <c r="O84" s="16">
        <f>O83*O82</f>
        <v>0</v>
      </c>
      <c r="R84" s="16">
        <f>R83*R82</f>
        <v>0</v>
      </c>
      <c r="U84" s="16">
        <f>U83*U82</f>
        <v>0</v>
      </c>
      <c r="X84" s="16">
        <f>X83*X82</f>
        <v>0</v>
      </c>
    </row>
  </sheetData>
  <mergeCells count="2">
    <mergeCell ref="A2:Z2"/>
    <mergeCell ref="A33:Z3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64A1-941F-4A03-86FB-0C7382382F17}">
  <dimension ref="A1:L26"/>
  <sheetViews>
    <sheetView tabSelected="1" workbookViewId="0">
      <selection activeCell="M5" sqref="M5"/>
    </sheetView>
  </sheetViews>
  <sheetFormatPr defaultRowHeight="15" x14ac:dyDescent="0.25"/>
  <cols>
    <col min="3" max="3" width="12.140625" bestFit="1" customWidth="1"/>
    <col min="4" max="4" width="12.140625" hidden="1" customWidth="1"/>
    <col min="5" max="5" width="12.140625" customWidth="1"/>
    <col min="6" max="6" width="15.28515625" bestFit="1" customWidth="1"/>
    <col min="7" max="7" width="14.28515625" bestFit="1" customWidth="1"/>
    <col min="8" max="8" width="16" bestFit="1" customWidth="1"/>
    <col min="9" max="9" width="17.5703125" customWidth="1"/>
    <col min="10" max="10" width="16.7109375" bestFit="1" customWidth="1"/>
    <col min="11" max="11" width="14.5703125" bestFit="1" customWidth="1"/>
    <col min="12" max="12" width="19" bestFit="1" customWidth="1"/>
  </cols>
  <sheetData>
    <row r="1" spans="1:12" x14ac:dyDescent="0.25">
      <c r="A1" s="99" t="s">
        <v>106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1:12" ht="90" x14ac:dyDescent="0.25">
      <c r="A2" s="82" t="s">
        <v>98</v>
      </c>
      <c r="B2" s="55" t="s">
        <v>86</v>
      </c>
      <c r="C2" s="55" t="s">
        <v>105</v>
      </c>
      <c r="D2" s="80" t="s">
        <v>97</v>
      </c>
      <c r="E2" s="80" t="s">
        <v>109</v>
      </c>
      <c r="F2" s="80" t="s">
        <v>1</v>
      </c>
      <c r="G2" s="80" t="s">
        <v>110</v>
      </c>
      <c r="H2" s="80" t="s">
        <v>111</v>
      </c>
      <c r="I2" s="80" t="s">
        <v>112</v>
      </c>
      <c r="J2" s="80" t="s">
        <v>113</v>
      </c>
      <c r="K2" s="80" t="s">
        <v>114</v>
      </c>
      <c r="L2" s="80" t="s">
        <v>115</v>
      </c>
    </row>
    <row r="3" spans="1:12" x14ac:dyDescent="0.25">
      <c r="A3" s="83" t="s">
        <v>99</v>
      </c>
      <c r="B3" s="81">
        <v>1101</v>
      </c>
      <c r="C3" s="76">
        <v>879</v>
      </c>
      <c r="D3" s="76">
        <v>7500</v>
      </c>
      <c r="E3" s="76">
        <v>8200</v>
      </c>
      <c r="F3" s="76">
        <f>E3*C3</f>
        <v>7207800</v>
      </c>
      <c r="G3" s="76">
        <f>Calculation!C30</f>
        <v>533992.5</v>
      </c>
      <c r="H3" s="76">
        <f>F3-G3</f>
        <v>6673807.5</v>
      </c>
      <c r="I3" s="76">
        <f>H3*0.9</f>
        <v>6006426.75</v>
      </c>
      <c r="J3" s="76">
        <f>H3*0.8</f>
        <v>5339046</v>
      </c>
      <c r="K3" s="76">
        <f>2700*C3</f>
        <v>2373300</v>
      </c>
      <c r="L3" s="76">
        <f>6196*C3</f>
        <v>5446284</v>
      </c>
    </row>
    <row r="4" spans="1:12" x14ac:dyDescent="0.25">
      <c r="A4" s="83" t="s">
        <v>100</v>
      </c>
      <c r="B4" s="81">
        <v>1102</v>
      </c>
      <c r="C4" s="76">
        <v>790</v>
      </c>
      <c r="D4" s="76">
        <v>7500</v>
      </c>
      <c r="E4" s="76">
        <v>8200</v>
      </c>
      <c r="F4" s="76">
        <f t="shared" ref="F4:F10" si="0">E4*C4</f>
        <v>6478000</v>
      </c>
      <c r="G4" s="76">
        <f>Calculation!F30</f>
        <v>479925</v>
      </c>
      <c r="H4" s="76">
        <f t="shared" ref="H4:H10" si="1">F4-G4</f>
        <v>5998075</v>
      </c>
      <c r="I4" s="76">
        <f t="shared" ref="I4:I10" si="2">H4*0.9</f>
        <v>5398267.5</v>
      </c>
      <c r="J4" s="76">
        <f t="shared" ref="J4:J10" si="3">H4*0.8</f>
        <v>4798460</v>
      </c>
      <c r="K4" s="76">
        <f t="shared" ref="K4:K10" si="4">2700*C4</f>
        <v>2133000</v>
      </c>
      <c r="L4" s="76">
        <f t="shared" ref="L4:L10" si="5">6196*C4</f>
        <v>4894840</v>
      </c>
    </row>
    <row r="5" spans="1:12" x14ac:dyDescent="0.25">
      <c r="A5" s="83" t="s">
        <v>100</v>
      </c>
      <c r="B5" s="81">
        <v>1103</v>
      </c>
      <c r="C5" s="76">
        <v>769</v>
      </c>
      <c r="D5" s="76">
        <v>7500</v>
      </c>
      <c r="E5" s="76">
        <v>8200</v>
      </c>
      <c r="F5" s="76">
        <f t="shared" si="0"/>
        <v>6305800</v>
      </c>
      <c r="G5" s="76">
        <f>Calculation!I30</f>
        <v>467167.5</v>
      </c>
      <c r="H5" s="76">
        <f t="shared" si="1"/>
        <v>5838632.5</v>
      </c>
      <c r="I5" s="76">
        <f t="shared" si="2"/>
        <v>5254769.25</v>
      </c>
      <c r="J5" s="76">
        <f t="shared" si="3"/>
        <v>4670906</v>
      </c>
      <c r="K5" s="76">
        <f t="shared" si="4"/>
        <v>2076300</v>
      </c>
      <c r="L5" s="76">
        <f t="shared" si="5"/>
        <v>4764724</v>
      </c>
    </row>
    <row r="6" spans="1:12" x14ac:dyDescent="0.25">
      <c r="A6" s="83" t="s">
        <v>100</v>
      </c>
      <c r="B6" s="81">
        <v>1104</v>
      </c>
      <c r="C6" s="76">
        <v>816</v>
      </c>
      <c r="D6" s="76">
        <v>7500</v>
      </c>
      <c r="E6" s="76">
        <v>8200</v>
      </c>
      <c r="F6" s="76">
        <f t="shared" si="0"/>
        <v>6691200</v>
      </c>
      <c r="G6" s="76">
        <f>Calculation!L30</f>
        <v>495720</v>
      </c>
      <c r="H6" s="76">
        <f t="shared" si="1"/>
        <v>6195480</v>
      </c>
      <c r="I6" s="76">
        <f t="shared" si="2"/>
        <v>5575932</v>
      </c>
      <c r="J6" s="76">
        <f t="shared" si="3"/>
        <v>4956384</v>
      </c>
      <c r="K6" s="76">
        <f t="shared" si="4"/>
        <v>2203200</v>
      </c>
      <c r="L6" s="76">
        <f t="shared" si="5"/>
        <v>5055936</v>
      </c>
    </row>
    <row r="7" spans="1:12" x14ac:dyDescent="0.25">
      <c r="A7" s="83" t="s">
        <v>99</v>
      </c>
      <c r="B7" s="81">
        <v>1201</v>
      </c>
      <c r="C7" s="76">
        <v>879</v>
      </c>
      <c r="D7" s="76">
        <v>7500</v>
      </c>
      <c r="E7" s="76">
        <v>8200</v>
      </c>
      <c r="F7" s="76">
        <f t="shared" si="0"/>
        <v>7207800</v>
      </c>
      <c r="G7" s="76">
        <f>Calculation!O30</f>
        <v>533992.5</v>
      </c>
      <c r="H7" s="76">
        <f t="shared" si="1"/>
        <v>6673807.5</v>
      </c>
      <c r="I7" s="76">
        <f t="shared" si="2"/>
        <v>6006426.75</v>
      </c>
      <c r="J7" s="76">
        <f t="shared" si="3"/>
        <v>5339046</v>
      </c>
      <c r="K7" s="76">
        <f t="shared" si="4"/>
        <v>2373300</v>
      </c>
      <c r="L7" s="76">
        <f t="shared" si="5"/>
        <v>5446284</v>
      </c>
    </row>
    <row r="8" spans="1:12" x14ac:dyDescent="0.25">
      <c r="A8" s="83" t="s">
        <v>100</v>
      </c>
      <c r="B8" s="81">
        <v>1202</v>
      </c>
      <c r="C8" s="76">
        <v>790</v>
      </c>
      <c r="D8" s="76">
        <v>7500</v>
      </c>
      <c r="E8" s="76">
        <v>8200</v>
      </c>
      <c r="F8" s="76">
        <f t="shared" si="0"/>
        <v>6478000</v>
      </c>
      <c r="G8" s="76">
        <f>Calculation!R30</f>
        <v>479925</v>
      </c>
      <c r="H8" s="76">
        <f t="shared" si="1"/>
        <v>5998075</v>
      </c>
      <c r="I8" s="76">
        <f t="shared" si="2"/>
        <v>5398267.5</v>
      </c>
      <c r="J8" s="76">
        <f t="shared" si="3"/>
        <v>4798460</v>
      </c>
      <c r="K8" s="76">
        <f t="shared" si="4"/>
        <v>2133000</v>
      </c>
      <c r="L8" s="76">
        <f t="shared" si="5"/>
        <v>4894840</v>
      </c>
    </row>
    <row r="9" spans="1:12" x14ac:dyDescent="0.25">
      <c r="A9" s="83" t="s">
        <v>100</v>
      </c>
      <c r="B9" s="81">
        <v>1203</v>
      </c>
      <c r="C9" s="76">
        <v>769</v>
      </c>
      <c r="D9" s="76">
        <v>7500</v>
      </c>
      <c r="E9" s="76">
        <v>8200</v>
      </c>
      <c r="F9" s="76">
        <f t="shared" si="0"/>
        <v>6305800</v>
      </c>
      <c r="G9" s="76">
        <f>Calculation!U30</f>
        <v>467167.5</v>
      </c>
      <c r="H9" s="76">
        <f t="shared" si="1"/>
        <v>5838632.5</v>
      </c>
      <c r="I9" s="76">
        <f t="shared" si="2"/>
        <v>5254769.25</v>
      </c>
      <c r="J9" s="76">
        <f t="shared" si="3"/>
        <v>4670906</v>
      </c>
      <c r="K9" s="76">
        <f t="shared" si="4"/>
        <v>2076300</v>
      </c>
      <c r="L9" s="76">
        <f t="shared" si="5"/>
        <v>4764724</v>
      </c>
    </row>
    <row r="10" spans="1:12" x14ac:dyDescent="0.25">
      <c r="A10" s="83" t="s">
        <v>100</v>
      </c>
      <c r="B10" s="81">
        <v>1204</v>
      </c>
      <c r="C10" s="76">
        <v>816</v>
      </c>
      <c r="D10" s="76">
        <v>7500</v>
      </c>
      <c r="E10" s="76">
        <v>8200</v>
      </c>
      <c r="F10" s="76">
        <f t="shared" si="0"/>
        <v>6691200</v>
      </c>
      <c r="G10" s="76">
        <f>Calculation!X30</f>
        <v>495720</v>
      </c>
      <c r="H10" s="76">
        <f t="shared" si="1"/>
        <v>6195480</v>
      </c>
      <c r="I10" s="76">
        <f t="shared" si="2"/>
        <v>5575932</v>
      </c>
      <c r="J10" s="76">
        <f t="shared" si="3"/>
        <v>4956384</v>
      </c>
      <c r="K10" s="76">
        <f t="shared" si="4"/>
        <v>2203200</v>
      </c>
      <c r="L10" s="76">
        <f t="shared" si="5"/>
        <v>5055936</v>
      </c>
    </row>
    <row r="11" spans="1:12" x14ac:dyDescent="0.25">
      <c r="A11" s="97" t="s">
        <v>101</v>
      </c>
      <c r="B11" s="98"/>
      <c r="C11" s="78">
        <f>SUM(C3:C10)</f>
        <v>6508</v>
      </c>
      <c r="D11" s="87"/>
      <c r="E11" s="87"/>
      <c r="F11" s="88">
        <f t="shared" ref="F11:L11" si="6">SUM(F3:F10)</f>
        <v>53365600</v>
      </c>
      <c r="G11" s="88">
        <f t="shared" si="6"/>
        <v>3953610</v>
      </c>
      <c r="H11" s="88">
        <f t="shared" si="6"/>
        <v>49411990</v>
      </c>
      <c r="I11" s="88">
        <f t="shared" si="6"/>
        <v>44470791</v>
      </c>
      <c r="J11" s="88">
        <f t="shared" si="6"/>
        <v>39529592</v>
      </c>
      <c r="K11" s="88">
        <f t="shared" si="6"/>
        <v>17571600</v>
      </c>
      <c r="L11" s="88">
        <f t="shared" si="6"/>
        <v>40323568</v>
      </c>
    </row>
    <row r="13" spans="1:12" x14ac:dyDescent="0.25">
      <c r="C13" s="123"/>
    </row>
    <row r="14" spans="1:12" x14ac:dyDescent="0.25">
      <c r="C14" s="65"/>
      <c r="E14" s="76"/>
      <c r="F14" s="76"/>
      <c r="G14" s="76"/>
      <c r="H14" s="76"/>
      <c r="I14" s="76"/>
      <c r="J14" s="76"/>
      <c r="K14" s="76"/>
      <c r="L14" s="76"/>
    </row>
    <row r="16" spans="1:12" x14ac:dyDescent="0.25">
      <c r="A16" s="100" t="s">
        <v>107</v>
      </c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</row>
    <row r="17" spans="1:12" ht="90" x14ac:dyDescent="0.25">
      <c r="A17" s="82" t="s">
        <v>98</v>
      </c>
      <c r="B17" s="55" t="s">
        <v>86</v>
      </c>
      <c r="C17" s="55" t="s">
        <v>105</v>
      </c>
      <c r="D17" s="80" t="s">
        <v>97</v>
      </c>
      <c r="E17" s="80" t="s">
        <v>109</v>
      </c>
      <c r="F17" s="80" t="s">
        <v>1</v>
      </c>
      <c r="G17" s="80" t="s">
        <v>110</v>
      </c>
      <c r="H17" s="80" t="s">
        <v>111</v>
      </c>
      <c r="I17" s="80" t="s">
        <v>112</v>
      </c>
      <c r="J17" s="80" t="s">
        <v>113</v>
      </c>
      <c r="K17" s="80" t="s">
        <v>114</v>
      </c>
      <c r="L17" s="80" t="s">
        <v>115</v>
      </c>
    </row>
    <row r="18" spans="1:12" s="89" customFormat="1" x14ac:dyDescent="0.25">
      <c r="A18" s="83" t="s">
        <v>99</v>
      </c>
      <c r="B18" s="81">
        <v>1101</v>
      </c>
      <c r="C18" s="76">
        <v>879</v>
      </c>
      <c r="D18" s="76">
        <v>7500</v>
      </c>
      <c r="E18" s="76">
        <v>7200</v>
      </c>
      <c r="F18" s="76">
        <f>E18*C18</f>
        <v>6328800</v>
      </c>
      <c r="G18" s="76">
        <f>Calculation!C30</f>
        <v>533992.5</v>
      </c>
      <c r="H18" s="76">
        <f>F18-G18</f>
        <v>5794807.5</v>
      </c>
      <c r="I18" s="76">
        <f>H18*0.9</f>
        <v>5215326.75</v>
      </c>
      <c r="J18" s="76">
        <f>H18*0.8</f>
        <v>4635846</v>
      </c>
      <c r="K18" s="76">
        <f>2700*C18</f>
        <v>2373300</v>
      </c>
      <c r="L18" s="76">
        <f>6196*C18</f>
        <v>5446284</v>
      </c>
    </row>
    <row r="19" spans="1:12" x14ac:dyDescent="0.25">
      <c r="A19" s="83" t="s">
        <v>100</v>
      </c>
      <c r="B19" s="81">
        <v>1102</v>
      </c>
      <c r="C19" s="76">
        <v>790</v>
      </c>
      <c r="D19" s="76">
        <v>7500</v>
      </c>
      <c r="E19" s="76">
        <v>7200</v>
      </c>
      <c r="F19" s="76">
        <f t="shared" ref="F19:F25" si="7">E19*C19</f>
        <v>5688000</v>
      </c>
      <c r="G19" s="76">
        <f>Calculation!F30</f>
        <v>479925</v>
      </c>
      <c r="H19" s="76">
        <f t="shared" ref="H19:H25" si="8">F19-G19</f>
        <v>5208075</v>
      </c>
      <c r="I19" s="76">
        <f t="shared" ref="I19:I25" si="9">H19*0.9</f>
        <v>4687267.5</v>
      </c>
      <c r="J19" s="76">
        <f t="shared" ref="J19:J25" si="10">H19*0.8</f>
        <v>4166460</v>
      </c>
      <c r="K19" s="76">
        <f t="shared" ref="K19:K25" si="11">2700*C19</f>
        <v>2133000</v>
      </c>
      <c r="L19" s="76">
        <f t="shared" ref="L19:L25" si="12">6196*C19</f>
        <v>4894840</v>
      </c>
    </row>
    <row r="20" spans="1:12" x14ac:dyDescent="0.25">
      <c r="A20" s="83" t="s">
        <v>100</v>
      </c>
      <c r="B20" s="81">
        <v>1103</v>
      </c>
      <c r="C20" s="76">
        <v>769</v>
      </c>
      <c r="D20" s="76">
        <v>7500</v>
      </c>
      <c r="E20" s="76">
        <v>7200</v>
      </c>
      <c r="F20" s="76">
        <f t="shared" si="7"/>
        <v>5536800</v>
      </c>
      <c r="G20" s="76">
        <f>Calculation!I30</f>
        <v>467167.5</v>
      </c>
      <c r="H20" s="76">
        <f t="shared" si="8"/>
        <v>5069632.5</v>
      </c>
      <c r="I20" s="76">
        <f t="shared" si="9"/>
        <v>4562669.25</v>
      </c>
      <c r="J20" s="76">
        <f t="shared" si="10"/>
        <v>4055706</v>
      </c>
      <c r="K20" s="76">
        <f t="shared" si="11"/>
        <v>2076300</v>
      </c>
      <c r="L20" s="76">
        <f t="shared" si="12"/>
        <v>4764724</v>
      </c>
    </row>
    <row r="21" spans="1:12" x14ac:dyDescent="0.25">
      <c r="A21" s="83" t="s">
        <v>100</v>
      </c>
      <c r="B21" s="81">
        <v>1104</v>
      </c>
      <c r="C21" s="76">
        <v>816</v>
      </c>
      <c r="D21" s="76">
        <v>7500</v>
      </c>
      <c r="E21" s="76">
        <v>7200</v>
      </c>
      <c r="F21" s="76">
        <f t="shared" si="7"/>
        <v>5875200</v>
      </c>
      <c r="G21" s="76">
        <f>Calculation!L30</f>
        <v>495720</v>
      </c>
      <c r="H21" s="76">
        <f t="shared" si="8"/>
        <v>5379480</v>
      </c>
      <c r="I21" s="76">
        <f t="shared" si="9"/>
        <v>4841532</v>
      </c>
      <c r="J21" s="76">
        <f t="shared" si="10"/>
        <v>4303584</v>
      </c>
      <c r="K21" s="76">
        <f t="shared" si="11"/>
        <v>2203200</v>
      </c>
      <c r="L21" s="76">
        <f t="shared" si="12"/>
        <v>5055936</v>
      </c>
    </row>
    <row r="22" spans="1:12" x14ac:dyDescent="0.25">
      <c r="A22" s="83" t="s">
        <v>99</v>
      </c>
      <c r="B22" s="81">
        <v>1201</v>
      </c>
      <c r="C22" s="76">
        <v>879</v>
      </c>
      <c r="D22" s="76">
        <v>7500</v>
      </c>
      <c r="E22" s="76">
        <v>7200</v>
      </c>
      <c r="F22" s="76">
        <f t="shared" si="7"/>
        <v>6328800</v>
      </c>
      <c r="G22" s="76">
        <f>Calculation!O30</f>
        <v>533992.5</v>
      </c>
      <c r="H22" s="76">
        <f t="shared" si="8"/>
        <v>5794807.5</v>
      </c>
      <c r="I22" s="76">
        <f t="shared" si="9"/>
        <v>5215326.75</v>
      </c>
      <c r="J22" s="76">
        <f t="shared" si="10"/>
        <v>4635846</v>
      </c>
      <c r="K22" s="76">
        <f t="shared" si="11"/>
        <v>2373300</v>
      </c>
      <c r="L22" s="76">
        <f t="shared" si="12"/>
        <v>5446284</v>
      </c>
    </row>
    <row r="23" spans="1:12" x14ac:dyDescent="0.25">
      <c r="A23" s="83" t="s">
        <v>100</v>
      </c>
      <c r="B23" s="81">
        <v>1202</v>
      </c>
      <c r="C23" s="76">
        <v>790</v>
      </c>
      <c r="D23" s="76">
        <v>7500</v>
      </c>
      <c r="E23" s="76">
        <v>7200</v>
      </c>
      <c r="F23" s="76">
        <f t="shared" si="7"/>
        <v>5688000</v>
      </c>
      <c r="G23" s="76">
        <f>Calculation!R30</f>
        <v>479925</v>
      </c>
      <c r="H23" s="76">
        <f t="shared" si="8"/>
        <v>5208075</v>
      </c>
      <c r="I23" s="76">
        <f t="shared" si="9"/>
        <v>4687267.5</v>
      </c>
      <c r="J23" s="76">
        <f t="shared" si="10"/>
        <v>4166460</v>
      </c>
      <c r="K23" s="76">
        <f t="shared" si="11"/>
        <v>2133000</v>
      </c>
      <c r="L23" s="76">
        <f t="shared" si="12"/>
        <v>4894840</v>
      </c>
    </row>
    <row r="24" spans="1:12" x14ac:dyDescent="0.25">
      <c r="A24" s="83" t="s">
        <v>100</v>
      </c>
      <c r="B24" s="81">
        <v>1203</v>
      </c>
      <c r="C24" s="76">
        <v>769</v>
      </c>
      <c r="D24" s="76">
        <v>7500</v>
      </c>
      <c r="E24" s="76">
        <v>7200</v>
      </c>
      <c r="F24" s="76">
        <f t="shared" si="7"/>
        <v>5536800</v>
      </c>
      <c r="G24" s="76">
        <f>Calculation!U30</f>
        <v>467167.5</v>
      </c>
      <c r="H24" s="76">
        <f t="shared" si="8"/>
        <v>5069632.5</v>
      </c>
      <c r="I24" s="76">
        <f t="shared" si="9"/>
        <v>4562669.25</v>
      </c>
      <c r="J24" s="76">
        <f t="shared" si="10"/>
        <v>4055706</v>
      </c>
      <c r="K24" s="76">
        <f t="shared" si="11"/>
        <v>2076300</v>
      </c>
      <c r="L24" s="76">
        <f t="shared" si="12"/>
        <v>4764724</v>
      </c>
    </row>
    <row r="25" spans="1:12" x14ac:dyDescent="0.25">
      <c r="A25" s="83" t="s">
        <v>100</v>
      </c>
      <c r="B25" s="81">
        <v>1204</v>
      </c>
      <c r="C25" s="76">
        <v>816</v>
      </c>
      <c r="D25" s="76">
        <v>7500</v>
      </c>
      <c r="E25" s="76">
        <v>7200</v>
      </c>
      <c r="F25" s="76">
        <f t="shared" si="7"/>
        <v>5875200</v>
      </c>
      <c r="G25" s="76">
        <f>Calculation!X30</f>
        <v>495720</v>
      </c>
      <c r="H25" s="76">
        <f t="shared" si="8"/>
        <v>5379480</v>
      </c>
      <c r="I25" s="76">
        <f t="shared" si="9"/>
        <v>4841532</v>
      </c>
      <c r="J25" s="76">
        <f t="shared" si="10"/>
        <v>4303584</v>
      </c>
      <c r="K25" s="76">
        <f t="shared" si="11"/>
        <v>2203200</v>
      </c>
      <c r="L25" s="76">
        <f t="shared" si="12"/>
        <v>5055936</v>
      </c>
    </row>
    <row r="26" spans="1:12" x14ac:dyDescent="0.25">
      <c r="A26" s="97" t="s">
        <v>101</v>
      </c>
      <c r="B26" s="98"/>
      <c r="C26" s="78">
        <f>SUM(C18:C25)</f>
        <v>6508</v>
      </c>
      <c r="D26" s="87"/>
      <c r="E26" s="87"/>
      <c r="F26" s="88">
        <f t="shared" ref="F26:L26" si="13">SUM(F18:F25)</f>
        <v>46857600</v>
      </c>
      <c r="G26" s="88">
        <f t="shared" si="13"/>
        <v>3953610</v>
      </c>
      <c r="H26" s="88">
        <f t="shared" si="13"/>
        <v>42903990</v>
      </c>
      <c r="I26" s="88">
        <f t="shared" si="13"/>
        <v>38613591</v>
      </c>
      <c r="J26" s="88">
        <f t="shared" si="13"/>
        <v>34323192</v>
      </c>
      <c r="K26" s="88">
        <f t="shared" si="13"/>
        <v>17571600</v>
      </c>
      <c r="L26" s="88">
        <f t="shared" si="13"/>
        <v>40323568</v>
      </c>
    </row>
  </sheetData>
  <mergeCells count="4">
    <mergeCell ref="A11:B11"/>
    <mergeCell ref="A26:B26"/>
    <mergeCell ref="A1:L1"/>
    <mergeCell ref="A16:L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68"/>
  <sheetViews>
    <sheetView topLeftCell="A28" zoomScaleNormal="100" workbookViewId="0">
      <selection activeCell="H54" sqref="H5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7109375" bestFit="1" customWidth="1"/>
    <col min="8" max="8" width="12" customWidth="1"/>
    <col min="9" max="10" width="14.42578125" bestFit="1" customWidth="1"/>
    <col min="11" max="13" width="0" hidden="1" customWidth="1"/>
    <col min="14" max="14" width="14.42578125" bestFit="1" customWidth="1"/>
    <col min="15" max="15" width="13" bestFit="1" customWidth="1"/>
    <col min="16" max="17" width="14.42578125" bestFit="1" customWidth="1"/>
    <col min="18" max="18" width="14.2851562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V1" s="1" t="s">
        <v>96</v>
      </c>
    </row>
    <row r="2" spans="1:23" x14ac:dyDescent="0.25">
      <c r="A2" s="4">
        <v>1</v>
      </c>
      <c r="B2" s="4">
        <f t="shared" ref="B2:B16" si="0">Q2</f>
        <v>445</v>
      </c>
      <c r="C2" s="4">
        <f t="shared" ref="C2:C16" si="1">B2*1.2</f>
        <v>534</v>
      </c>
      <c r="D2" s="4">
        <f t="shared" ref="D2:D16" si="2">C2*1.2</f>
        <v>640.79999999999995</v>
      </c>
      <c r="E2" s="5">
        <f t="shared" ref="E2:E16" si="3">R2</f>
        <v>4200000</v>
      </c>
      <c r="F2" s="4">
        <f t="shared" ref="F2:F15" si="4">ROUND((E2/B2),0)</f>
        <v>9438</v>
      </c>
      <c r="G2" s="72">
        <f t="shared" ref="G2:G15" si="5">ROUND((E2/C2),0)</f>
        <v>7865</v>
      </c>
      <c r="H2" s="72">
        <f t="shared" ref="H2:H15" si="6">ROUND((E2/D2),0)</f>
        <v>6554</v>
      </c>
      <c r="I2" s="72">
        <f t="shared" ref="I2:I15" si="7">T2</f>
        <v>0</v>
      </c>
      <c r="J2" s="72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445</v>
      </c>
      <c r="R2" s="73">
        <v>4200000</v>
      </c>
      <c r="S2" s="73" t="s">
        <v>95</v>
      </c>
    </row>
    <row r="3" spans="1:23" x14ac:dyDescent="0.25">
      <c r="A3" s="4">
        <v>2</v>
      </c>
      <c r="B3" s="4">
        <f t="shared" si="0"/>
        <v>708.33333333333337</v>
      </c>
      <c r="C3" s="4">
        <f t="shared" si="1"/>
        <v>850</v>
      </c>
      <c r="D3" s="4">
        <f t="shared" si="2"/>
        <v>1020</v>
      </c>
      <c r="E3" s="5">
        <f t="shared" si="3"/>
        <v>6700000</v>
      </c>
      <c r="F3" s="4">
        <f t="shared" si="4"/>
        <v>9459</v>
      </c>
      <c r="G3" s="72">
        <f t="shared" si="5"/>
        <v>7882</v>
      </c>
      <c r="H3" s="72">
        <f t="shared" si="6"/>
        <v>6569</v>
      </c>
      <c r="I3" s="72" t="str">
        <f t="shared" si="7"/>
        <v>2BHK</v>
      </c>
      <c r="J3" s="72">
        <f t="shared" si="8"/>
        <v>0</v>
      </c>
      <c r="K3" s="7"/>
      <c r="L3" s="7"/>
      <c r="M3" s="7"/>
      <c r="N3" s="7"/>
      <c r="O3" s="7">
        <v>0</v>
      </c>
      <c r="P3" s="7">
        <v>850</v>
      </c>
      <c r="Q3" s="7">
        <f t="shared" ref="Q3:Q10" si="10">P3/1.2</f>
        <v>708.33333333333337</v>
      </c>
      <c r="R3" s="73">
        <v>6700000</v>
      </c>
      <c r="S3" s="2"/>
      <c r="T3" t="s">
        <v>100</v>
      </c>
      <c r="V3">
        <v>633</v>
      </c>
      <c r="W3">
        <f>P3/V3</f>
        <v>1.3428120063191153</v>
      </c>
    </row>
    <row r="4" spans="1:23" x14ac:dyDescent="0.25">
      <c r="A4" s="4">
        <v>3</v>
      </c>
      <c r="B4" s="4">
        <f t="shared" si="0"/>
        <v>812.5</v>
      </c>
      <c r="C4" s="4">
        <f t="shared" si="1"/>
        <v>975</v>
      </c>
      <c r="D4" s="4">
        <f t="shared" si="2"/>
        <v>1170</v>
      </c>
      <c r="E4" s="5">
        <f t="shared" si="3"/>
        <v>7000000</v>
      </c>
      <c r="F4" s="4">
        <f t="shared" si="4"/>
        <v>8615</v>
      </c>
      <c r="G4" s="72">
        <f t="shared" si="5"/>
        <v>7179</v>
      </c>
      <c r="H4" s="72">
        <f t="shared" si="6"/>
        <v>5983</v>
      </c>
      <c r="I4" s="72" t="str">
        <f t="shared" si="7"/>
        <v>2BHK</v>
      </c>
      <c r="J4" s="72">
        <f t="shared" si="8"/>
        <v>0</v>
      </c>
      <c r="K4" s="7"/>
      <c r="L4" s="7"/>
      <c r="M4" s="7"/>
      <c r="N4" s="7"/>
      <c r="O4" s="7">
        <v>0</v>
      </c>
      <c r="P4" s="7">
        <v>975</v>
      </c>
      <c r="Q4" s="7">
        <f t="shared" si="10"/>
        <v>812.5</v>
      </c>
      <c r="R4" s="73">
        <v>7000000</v>
      </c>
      <c r="S4" s="2"/>
      <c r="T4" t="s">
        <v>100</v>
      </c>
    </row>
    <row r="5" spans="1:23" x14ac:dyDescent="0.25">
      <c r="A5" s="4">
        <v>4</v>
      </c>
      <c r="B5" s="4">
        <f t="shared" si="0"/>
        <v>850</v>
      </c>
      <c r="C5" s="4">
        <f t="shared" si="1"/>
        <v>1020</v>
      </c>
      <c r="D5" s="4">
        <f t="shared" si="2"/>
        <v>1224</v>
      </c>
      <c r="E5" s="5">
        <f t="shared" si="3"/>
        <v>8000000</v>
      </c>
      <c r="F5" s="4">
        <f t="shared" si="4"/>
        <v>9412</v>
      </c>
      <c r="G5" s="72">
        <f t="shared" si="5"/>
        <v>7843</v>
      </c>
      <c r="H5" s="72">
        <f t="shared" si="6"/>
        <v>6536</v>
      </c>
      <c r="I5" s="72" t="str">
        <f t="shared" si="7"/>
        <v>3BHK</v>
      </c>
      <c r="J5" s="72">
        <f t="shared" si="8"/>
        <v>0</v>
      </c>
      <c r="K5" s="7"/>
      <c r="L5" s="7"/>
      <c r="M5" s="7"/>
      <c r="N5" s="7"/>
      <c r="O5" s="7">
        <v>0</v>
      </c>
      <c r="P5" s="7">
        <v>1020</v>
      </c>
      <c r="Q5" s="7">
        <f t="shared" si="10"/>
        <v>850</v>
      </c>
      <c r="R5" s="73">
        <v>8000000</v>
      </c>
      <c r="S5" s="73"/>
      <c r="T5" s="7" t="s">
        <v>99</v>
      </c>
      <c r="U5" s="7"/>
      <c r="V5" s="7">
        <v>850</v>
      </c>
      <c r="W5" s="7">
        <f>P5/V5</f>
        <v>1.2</v>
      </c>
    </row>
    <row r="6" spans="1:23" x14ac:dyDescent="0.25">
      <c r="A6" s="4">
        <v>5</v>
      </c>
      <c r="B6" s="4">
        <f t="shared" si="0"/>
        <v>720.83333333333337</v>
      </c>
      <c r="C6" s="4">
        <f t="shared" si="1"/>
        <v>865</v>
      </c>
      <c r="D6" s="4">
        <f t="shared" si="2"/>
        <v>1038</v>
      </c>
      <c r="E6" s="5">
        <f t="shared" si="3"/>
        <v>5900000</v>
      </c>
      <c r="F6" s="4">
        <f t="shared" si="4"/>
        <v>8185</v>
      </c>
      <c r="G6" s="4">
        <f t="shared" si="5"/>
        <v>6821</v>
      </c>
      <c r="H6" s="4">
        <f t="shared" si="6"/>
        <v>5684</v>
      </c>
      <c r="I6" s="4" t="str">
        <f t="shared" si="7"/>
        <v>2BHK</v>
      </c>
      <c r="J6" s="4">
        <f t="shared" si="8"/>
        <v>0</v>
      </c>
      <c r="O6">
        <v>0</v>
      </c>
      <c r="P6">
        <v>865</v>
      </c>
      <c r="Q6">
        <f t="shared" si="10"/>
        <v>720.83333333333337</v>
      </c>
      <c r="R6" s="2">
        <v>5900000</v>
      </c>
      <c r="S6" s="2"/>
      <c r="T6" t="s">
        <v>100</v>
      </c>
      <c r="V6">
        <v>640</v>
      </c>
      <c r="W6">
        <f>P6/V6</f>
        <v>1.3515625</v>
      </c>
    </row>
    <row r="7" spans="1:23" x14ac:dyDescent="0.25">
      <c r="A7" s="4">
        <v>6</v>
      </c>
      <c r="B7" s="4">
        <f t="shared" si="0"/>
        <v>1309.0277777777781</v>
      </c>
      <c r="C7" s="4">
        <f t="shared" si="1"/>
        <v>1570.8333333333337</v>
      </c>
      <c r="D7" s="4">
        <f t="shared" si="2"/>
        <v>1885.0000000000005</v>
      </c>
      <c r="E7" s="5">
        <f t="shared" si="3"/>
        <v>12500000</v>
      </c>
      <c r="F7" s="4">
        <f t="shared" si="4"/>
        <v>9549</v>
      </c>
      <c r="G7" s="72">
        <f t="shared" si="5"/>
        <v>7958</v>
      </c>
      <c r="H7" s="72">
        <f t="shared" si="6"/>
        <v>6631</v>
      </c>
      <c r="I7" s="72" t="str">
        <f t="shared" si="7"/>
        <v>3BHK</v>
      </c>
      <c r="J7" s="72">
        <f t="shared" si="8"/>
        <v>0</v>
      </c>
      <c r="K7" s="7"/>
      <c r="L7" s="7"/>
      <c r="M7" s="7"/>
      <c r="N7" s="7"/>
      <c r="O7" s="7">
        <v>1885</v>
      </c>
      <c r="P7" s="7">
        <f t="shared" si="9"/>
        <v>1570.8333333333335</v>
      </c>
      <c r="Q7" s="7">
        <f t="shared" si="10"/>
        <v>1309.0277777777781</v>
      </c>
      <c r="R7" s="73">
        <v>12500000</v>
      </c>
      <c r="S7" s="2"/>
      <c r="T7" t="s">
        <v>99</v>
      </c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68"/>
    </row>
    <row r="25" spans="1:19" s="10" customFormat="1" x14ac:dyDescent="0.25">
      <c r="F25" s="69" t="s">
        <v>103</v>
      </c>
      <c r="G25" s="10">
        <v>3362</v>
      </c>
    </row>
    <row r="26" spans="1:19" s="10" customFormat="1" x14ac:dyDescent="0.25">
      <c r="F26" s="69" t="s">
        <v>102</v>
      </c>
      <c r="G26" s="10">
        <v>3598</v>
      </c>
    </row>
    <row r="27" spans="1:19" s="10" customFormat="1" x14ac:dyDescent="0.25">
      <c r="F27" s="69" t="s">
        <v>104</v>
      </c>
      <c r="G27" s="10">
        <f>SUM(G25:G26)</f>
        <v>6960</v>
      </c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18" s="10" customFormat="1" x14ac:dyDescent="0.25">
      <c r="C33" s="70"/>
      <c r="D33" s="70"/>
      <c r="F33" s="70" t="s">
        <v>25</v>
      </c>
      <c r="G33" s="70">
        <f>G31*80%</f>
        <v>0</v>
      </c>
    </row>
    <row r="34" spans="3:18" s="10" customFormat="1" x14ac:dyDescent="0.25">
      <c r="C34" s="70"/>
      <c r="D34" s="70"/>
      <c r="H34" s="10" t="s">
        <v>108</v>
      </c>
    </row>
    <row r="35" spans="3:18" s="10" customFormat="1" x14ac:dyDescent="0.25">
      <c r="C35" s="70"/>
      <c r="D35" s="70"/>
    </row>
    <row r="36" spans="3:18" s="105" customFormat="1" ht="31.5" customHeight="1" x14ac:dyDescent="0.25">
      <c r="H36" s="99" t="s">
        <v>106</v>
      </c>
      <c r="I36" s="99"/>
      <c r="J36" s="99"/>
      <c r="K36" s="99"/>
      <c r="L36" s="99"/>
      <c r="M36" s="99"/>
      <c r="N36" s="99"/>
      <c r="O36" s="106" t="s">
        <v>107</v>
      </c>
      <c r="P36" s="106"/>
      <c r="Q36" s="106"/>
      <c r="R36" s="106"/>
    </row>
    <row r="37" spans="3:18" s="105" customFormat="1" ht="75" x14ac:dyDescent="0.25">
      <c r="E37" s="107" t="s">
        <v>98</v>
      </c>
      <c r="F37" s="108" t="s">
        <v>86</v>
      </c>
      <c r="G37" s="108" t="s">
        <v>105</v>
      </c>
      <c r="H37" s="109" t="s">
        <v>97</v>
      </c>
      <c r="I37" s="109" t="s">
        <v>74</v>
      </c>
      <c r="J37" s="109" t="s">
        <v>24</v>
      </c>
      <c r="K37" s="109"/>
      <c r="L37" s="109"/>
      <c r="M37" s="109"/>
      <c r="N37" s="109" t="s">
        <v>25</v>
      </c>
      <c r="O37" s="110" t="s">
        <v>97</v>
      </c>
      <c r="P37" s="110" t="s">
        <v>74</v>
      </c>
      <c r="Q37" s="110" t="s">
        <v>24</v>
      </c>
      <c r="R37" s="110" t="s">
        <v>25</v>
      </c>
    </row>
    <row r="38" spans="3:18" s="105" customFormat="1" x14ac:dyDescent="0.25">
      <c r="E38" s="111" t="s">
        <v>99</v>
      </c>
      <c r="F38" s="112" t="s">
        <v>87</v>
      </c>
      <c r="G38" s="113">
        <v>1056</v>
      </c>
      <c r="H38" s="113">
        <v>7500</v>
      </c>
      <c r="I38" s="113">
        <f>G38*H38</f>
        <v>7920000</v>
      </c>
      <c r="J38" s="113">
        <f>I38*0.9</f>
        <v>7128000</v>
      </c>
      <c r="K38" s="113"/>
      <c r="L38" s="113"/>
      <c r="M38" s="113"/>
      <c r="N38" s="113">
        <f>I38*0.8</f>
        <v>6336000</v>
      </c>
      <c r="O38" s="113">
        <v>6500</v>
      </c>
      <c r="P38" s="113">
        <f>O38*G38</f>
        <v>6864000</v>
      </c>
      <c r="Q38" s="113">
        <f>P38*0.9</f>
        <v>6177600</v>
      </c>
      <c r="R38" s="113">
        <f>P38*0.8</f>
        <v>5491200</v>
      </c>
    </row>
    <row r="39" spans="3:18" s="105" customFormat="1" x14ac:dyDescent="0.25">
      <c r="E39" s="111" t="s">
        <v>100</v>
      </c>
      <c r="F39" s="112" t="s">
        <v>88</v>
      </c>
      <c r="G39" s="113">
        <v>817</v>
      </c>
      <c r="H39" s="113">
        <v>7500</v>
      </c>
      <c r="I39" s="113">
        <f t="shared" ref="I39:I45" si="48">G39*H39</f>
        <v>6127500</v>
      </c>
      <c r="J39" s="113">
        <f t="shared" ref="J39:J45" si="49">I39*0.9</f>
        <v>5514750</v>
      </c>
      <c r="K39" s="113"/>
      <c r="L39" s="113"/>
      <c r="M39" s="113"/>
      <c r="N39" s="113">
        <f t="shared" ref="N39:N45" si="50">I39*0.8</f>
        <v>4902000</v>
      </c>
      <c r="O39" s="113">
        <v>6500</v>
      </c>
      <c r="P39" s="113">
        <f t="shared" ref="P39:P45" si="51">O39*G39</f>
        <v>5310500</v>
      </c>
      <c r="Q39" s="113">
        <f t="shared" ref="Q39:Q45" si="52">P39*0.9</f>
        <v>4779450</v>
      </c>
      <c r="R39" s="113">
        <f t="shared" ref="R39:R45" si="53">P39*0.8</f>
        <v>4248400</v>
      </c>
    </row>
    <row r="40" spans="3:18" s="105" customFormat="1" x14ac:dyDescent="0.25">
      <c r="E40" s="111" t="s">
        <v>100</v>
      </c>
      <c r="F40" s="112" t="s">
        <v>89</v>
      </c>
      <c r="G40" s="113">
        <v>822</v>
      </c>
      <c r="H40" s="113">
        <v>7500</v>
      </c>
      <c r="I40" s="113">
        <f t="shared" si="48"/>
        <v>6165000</v>
      </c>
      <c r="J40" s="113">
        <f t="shared" si="49"/>
        <v>5548500</v>
      </c>
      <c r="K40" s="113"/>
      <c r="L40" s="113"/>
      <c r="M40" s="113"/>
      <c r="N40" s="113">
        <f t="shared" si="50"/>
        <v>4932000</v>
      </c>
      <c r="O40" s="113">
        <v>6500</v>
      </c>
      <c r="P40" s="113">
        <f t="shared" si="51"/>
        <v>5343000</v>
      </c>
      <c r="Q40" s="113">
        <f t="shared" si="52"/>
        <v>4808700</v>
      </c>
      <c r="R40" s="113">
        <f t="shared" si="53"/>
        <v>4274400</v>
      </c>
    </row>
    <row r="41" spans="3:18" s="114" customFormat="1" x14ac:dyDescent="0.25">
      <c r="E41" s="111" t="s">
        <v>100</v>
      </c>
      <c r="F41" s="112" t="s">
        <v>90</v>
      </c>
      <c r="G41" s="113">
        <v>852</v>
      </c>
      <c r="H41" s="113">
        <v>7500</v>
      </c>
      <c r="I41" s="113">
        <f t="shared" si="48"/>
        <v>6390000</v>
      </c>
      <c r="J41" s="113">
        <f t="shared" si="49"/>
        <v>5751000</v>
      </c>
      <c r="K41" s="113"/>
      <c r="L41" s="113"/>
      <c r="M41" s="113"/>
      <c r="N41" s="113">
        <f t="shared" si="50"/>
        <v>5112000</v>
      </c>
      <c r="O41" s="113">
        <v>6500</v>
      </c>
      <c r="P41" s="113">
        <f t="shared" si="51"/>
        <v>5538000</v>
      </c>
      <c r="Q41" s="113">
        <f t="shared" si="52"/>
        <v>4984200</v>
      </c>
      <c r="R41" s="113">
        <f t="shared" si="53"/>
        <v>4430400</v>
      </c>
    </row>
    <row r="42" spans="3:18" s="114" customFormat="1" x14ac:dyDescent="0.25">
      <c r="E42" s="111" t="s">
        <v>99</v>
      </c>
      <c r="F42" s="112" t="s">
        <v>92</v>
      </c>
      <c r="G42" s="113">
        <v>1056</v>
      </c>
      <c r="H42" s="113">
        <v>7500</v>
      </c>
      <c r="I42" s="113">
        <f t="shared" si="48"/>
        <v>7920000</v>
      </c>
      <c r="J42" s="113">
        <f t="shared" si="49"/>
        <v>7128000</v>
      </c>
      <c r="K42" s="113"/>
      <c r="L42" s="113"/>
      <c r="M42" s="113"/>
      <c r="N42" s="113">
        <f t="shared" si="50"/>
        <v>6336000</v>
      </c>
      <c r="O42" s="113">
        <v>6500</v>
      </c>
      <c r="P42" s="113">
        <f t="shared" si="51"/>
        <v>6864000</v>
      </c>
      <c r="Q42" s="113">
        <f t="shared" si="52"/>
        <v>6177600</v>
      </c>
      <c r="R42" s="113">
        <f t="shared" si="53"/>
        <v>5491200</v>
      </c>
    </row>
    <row r="43" spans="3:18" s="114" customFormat="1" x14ac:dyDescent="0.25">
      <c r="E43" s="111" t="s">
        <v>100</v>
      </c>
      <c r="F43" s="112" t="s">
        <v>93</v>
      </c>
      <c r="G43" s="113">
        <v>817</v>
      </c>
      <c r="H43" s="113">
        <v>7500</v>
      </c>
      <c r="I43" s="113">
        <f t="shared" si="48"/>
        <v>6127500</v>
      </c>
      <c r="J43" s="113">
        <f t="shared" si="49"/>
        <v>5514750</v>
      </c>
      <c r="K43" s="113"/>
      <c r="L43" s="113"/>
      <c r="M43" s="113"/>
      <c r="N43" s="113">
        <f t="shared" si="50"/>
        <v>4902000</v>
      </c>
      <c r="O43" s="113">
        <v>6500</v>
      </c>
      <c r="P43" s="113">
        <f t="shared" si="51"/>
        <v>5310500</v>
      </c>
      <c r="Q43" s="113">
        <f t="shared" si="52"/>
        <v>4779450</v>
      </c>
      <c r="R43" s="113">
        <f t="shared" si="53"/>
        <v>4248400</v>
      </c>
    </row>
    <row r="44" spans="3:18" s="114" customFormat="1" x14ac:dyDescent="0.25">
      <c r="E44" s="111" t="s">
        <v>100</v>
      </c>
      <c r="F44" s="112" t="s">
        <v>94</v>
      </c>
      <c r="G44" s="113">
        <v>822</v>
      </c>
      <c r="H44" s="113">
        <v>7500</v>
      </c>
      <c r="I44" s="113">
        <f t="shared" si="48"/>
        <v>6165000</v>
      </c>
      <c r="J44" s="113">
        <f t="shared" si="49"/>
        <v>5548500</v>
      </c>
      <c r="K44" s="113"/>
      <c r="L44" s="113"/>
      <c r="M44" s="113"/>
      <c r="N44" s="113">
        <f t="shared" si="50"/>
        <v>4932000</v>
      </c>
      <c r="O44" s="113">
        <v>6500</v>
      </c>
      <c r="P44" s="113">
        <f t="shared" si="51"/>
        <v>5343000</v>
      </c>
      <c r="Q44" s="113">
        <f t="shared" si="52"/>
        <v>4808700</v>
      </c>
      <c r="R44" s="113">
        <f t="shared" si="53"/>
        <v>4274400</v>
      </c>
    </row>
    <row r="45" spans="3:18" s="114" customFormat="1" x14ac:dyDescent="0.25">
      <c r="E45" s="111" t="s">
        <v>100</v>
      </c>
      <c r="F45" s="112" t="s">
        <v>91</v>
      </c>
      <c r="G45" s="113">
        <v>852</v>
      </c>
      <c r="H45" s="113">
        <v>7500</v>
      </c>
      <c r="I45" s="113">
        <f t="shared" si="48"/>
        <v>6390000</v>
      </c>
      <c r="J45" s="113">
        <f t="shared" si="49"/>
        <v>5751000</v>
      </c>
      <c r="K45" s="113"/>
      <c r="L45" s="113"/>
      <c r="M45" s="113"/>
      <c r="N45" s="113">
        <f t="shared" si="50"/>
        <v>5112000</v>
      </c>
      <c r="O45" s="113">
        <v>6500</v>
      </c>
      <c r="P45" s="113">
        <f t="shared" si="51"/>
        <v>5538000</v>
      </c>
      <c r="Q45" s="113">
        <f t="shared" si="52"/>
        <v>4984200</v>
      </c>
      <c r="R45" s="113">
        <f t="shared" si="53"/>
        <v>4430400</v>
      </c>
    </row>
    <row r="46" spans="3:18" s="114" customFormat="1" x14ac:dyDescent="0.25">
      <c r="E46" s="115" t="s">
        <v>101</v>
      </c>
      <c r="F46" s="116"/>
      <c r="G46" s="117">
        <f>SUM(G38:G45)</f>
        <v>7094</v>
      </c>
      <c r="H46" s="118"/>
      <c r="I46" s="119">
        <f>SUM(I38:I45)</f>
        <v>53205000</v>
      </c>
      <c r="J46" s="119">
        <f>SUM(J38:J45)</f>
        <v>47884500</v>
      </c>
      <c r="K46" s="120"/>
      <c r="L46" s="120"/>
      <c r="M46" s="120"/>
      <c r="N46" s="119">
        <f>SUM(N38:N45)</f>
        <v>42564000</v>
      </c>
      <c r="O46" s="121"/>
      <c r="P46" s="110">
        <f>SUM(P38:P45)</f>
        <v>46111000</v>
      </c>
      <c r="Q46" s="110">
        <f>SUM(Q38:Q45)</f>
        <v>41499900</v>
      </c>
      <c r="R46" s="110">
        <f t="shared" ref="R46" si="54">P46*0.8</f>
        <v>36888800</v>
      </c>
    </row>
    <row r="47" spans="3:18" s="4" customFormat="1" x14ac:dyDescent="0.25"/>
    <row r="48" spans="3:18" x14ac:dyDescent="0.25">
      <c r="I48" s="65"/>
    </row>
    <row r="51" spans="5:18" x14ac:dyDescent="0.25">
      <c r="E51" s="122" t="s">
        <v>117</v>
      </c>
    </row>
    <row r="52" spans="5:18" x14ac:dyDescent="0.25">
      <c r="E52" s="74"/>
      <c r="F52" s="74"/>
      <c r="G52" s="74"/>
      <c r="H52" s="103" t="s">
        <v>106</v>
      </c>
      <c r="I52" s="103"/>
      <c r="J52" s="103"/>
      <c r="K52" s="103"/>
      <c r="L52" s="103"/>
      <c r="M52" s="103"/>
      <c r="N52" s="103"/>
      <c r="O52" s="104" t="s">
        <v>107</v>
      </c>
      <c r="P52" s="104"/>
      <c r="Q52" s="104"/>
      <c r="R52" s="104"/>
    </row>
    <row r="53" spans="5:18" ht="75" x14ac:dyDescent="0.25">
      <c r="E53" s="82" t="s">
        <v>98</v>
      </c>
      <c r="F53" s="55" t="s">
        <v>86</v>
      </c>
      <c r="G53" s="55" t="s">
        <v>105</v>
      </c>
      <c r="H53" s="80" t="s">
        <v>97</v>
      </c>
      <c r="I53" s="80" t="s">
        <v>74</v>
      </c>
      <c r="J53" s="80" t="s">
        <v>24</v>
      </c>
      <c r="K53" s="80"/>
      <c r="L53" s="80"/>
      <c r="M53" s="80"/>
      <c r="N53" s="80" t="s">
        <v>25</v>
      </c>
      <c r="O53" s="79" t="s">
        <v>97</v>
      </c>
      <c r="P53" s="79" t="s">
        <v>74</v>
      </c>
      <c r="Q53" s="79" t="s">
        <v>24</v>
      </c>
      <c r="R53" s="79" t="s">
        <v>25</v>
      </c>
    </row>
    <row r="54" spans="5:18" x14ac:dyDescent="0.25">
      <c r="E54" s="83" t="s">
        <v>99</v>
      </c>
      <c r="F54" s="81" t="s">
        <v>87</v>
      </c>
      <c r="G54" s="76">
        <v>879</v>
      </c>
      <c r="H54" s="76">
        <v>7500</v>
      </c>
      <c r="I54" s="76">
        <f>G54*H54</f>
        <v>6592500</v>
      </c>
      <c r="J54" s="76">
        <f>I54*0.9</f>
        <v>5933250</v>
      </c>
      <c r="K54" s="76"/>
      <c r="L54" s="76"/>
      <c r="M54" s="76"/>
      <c r="N54" s="76">
        <f>I54*0.8</f>
        <v>5274000</v>
      </c>
      <c r="O54" s="76">
        <v>6500</v>
      </c>
      <c r="P54" s="76">
        <f>O54*G54</f>
        <v>5713500</v>
      </c>
      <c r="Q54" s="76">
        <f>P54*0.9</f>
        <v>5142150</v>
      </c>
      <c r="R54" s="76">
        <f>P54*0.8</f>
        <v>4570800</v>
      </c>
    </row>
    <row r="55" spans="5:18" x14ac:dyDescent="0.25">
      <c r="E55" s="83" t="s">
        <v>100</v>
      </c>
      <c r="F55" s="81" t="s">
        <v>88</v>
      </c>
      <c r="G55" s="76">
        <v>790</v>
      </c>
      <c r="H55" s="76">
        <v>7500</v>
      </c>
      <c r="I55" s="76">
        <f t="shared" ref="I55:I61" si="55">G55*H55</f>
        <v>5925000</v>
      </c>
      <c r="J55" s="76">
        <f t="shared" ref="J55:J61" si="56">I55*0.9</f>
        <v>5332500</v>
      </c>
      <c r="K55" s="76"/>
      <c r="L55" s="76"/>
      <c r="M55" s="76"/>
      <c r="N55" s="76">
        <f t="shared" ref="N55:N61" si="57">I55*0.8</f>
        <v>4740000</v>
      </c>
      <c r="O55" s="76">
        <v>6500</v>
      </c>
      <c r="P55" s="76">
        <f t="shared" ref="P55:P61" si="58">O55*G55</f>
        <v>5135000</v>
      </c>
      <c r="Q55" s="76">
        <f t="shared" ref="Q55:Q61" si="59">P55*0.9</f>
        <v>4621500</v>
      </c>
      <c r="R55" s="76">
        <f t="shared" ref="R55:R62" si="60">P55*0.8</f>
        <v>4108000</v>
      </c>
    </row>
    <row r="56" spans="5:18" x14ac:dyDescent="0.25">
      <c r="E56" s="83" t="s">
        <v>100</v>
      </c>
      <c r="F56" s="81" t="s">
        <v>89</v>
      </c>
      <c r="G56" s="76">
        <v>769</v>
      </c>
      <c r="H56" s="76">
        <v>7500</v>
      </c>
      <c r="I56" s="76">
        <f t="shared" si="55"/>
        <v>5767500</v>
      </c>
      <c r="J56" s="76">
        <f t="shared" si="56"/>
        <v>5190750</v>
      </c>
      <c r="K56" s="76"/>
      <c r="L56" s="76"/>
      <c r="M56" s="76"/>
      <c r="N56" s="76">
        <f t="shared" si="57"/>
        <v>4614000</v>
      </c>
      <c r="O56" s="76">
        <v>6500</v>
      </c>
      <c r="P56" s="76">
        <f t="shared" si="58"/>
        <v>4998500</v>
      </c>
      <c r="Q56" s="76">
        <f t="shared" si="59"/>
        <v>4498650</v>
      </c>
      <c r="R56" s="76">
        <f t="shared" si="60"/>
        <v>3998800</v>
      </c>
    </row>
    <row r="57" spans="5:18" x14ac:dyDescent="0.25">
      <c r="E57" s="83" t="s">
        <v>100</v>
      </c>
      <c r="F57" s="81" t="s">
        <v>90</v>
      </c>
      <c r="G57" s="76">
        <v>816</v>
      </c>
      <c r="H57" s="76">
        <v>7500</v>
      </c>
      <c r="I57" s="76">
        <f t="shared" si="55"/>
        <v>6120000</v>
      </c>
      <c r="J57" s="76">
        <f t="shared" si="56"/>
        <v>5508000</v>
      </c>
      <c r="K57" s="76"/>
      <c r="L57" s="76"/>
      <c r="M57" s="76"/>
      <c r="N57" s="76">
        <f t="shared" si="57"/>
        <v>4896000</v>
      </c>
      <c r="O57" s="76">
        <v>6500</v>
      </c>
      <c r="P57" s="76">
        <f t="shared" si="58"/>
        <v>5304000</v>
      </c>
      <c r="Q57" s="76">
        <f t="shared" si="59"/>
        <v>4773600</v>
      </c>
      <c r="R57" s="76">
        <f t="shared" si="60"/>
        <v>4243200</v>
      </c>
    </row>
    <row r="58" spans="5:18" x14ac:dyDescent="0.25">
      <c r="E58" s="83" t="s">
        <v>99</v>
      </c>
      <c r="F58" s="81" t="s">
        <v>92</v>
      </c>
      <c r="G58" s="76">
        <v>879</v>
      </c>
      <c r="H58" s="76">
        <v>7500</v>
      </c>
      <c r="I58" s="76">
        <f t="shared" si="55"/>
        <v>6592500</v>
      </c>
      <c r="J58" s="76">
        <f t="shared" si="56"/>
        <v>5933250</v>
      </c>
      <c r="K58" s="76"/>
      <c r="L58" s="76"/>
      <c r="M58" s="76"/>
      <c r="N58" s="76">
        <f t="shared" si="57"/>
        <v>5274000</v>
      </c>
      <c r="O58" s="76">
        <v>6500</v>
      </c>
      <c r="P58" s="76">
        <f t="shared" si="58"/>
        <v>5713500</v>
      </c>
      <c r="Q58" s="76">
        <f t="shared" si="59"/>
        <v>5142150</v>
      </c>
      <c r="R58" s="76">
        <f t="shared" si="60"/>
        <v>4570800</v>
      </c>
    </row>
    <row r="59" spans="5:18" x14ac:dyDescent="0.25">
      <c r="E59" s="83" t="s">
        <v>100</v>
      </c>
      <c r="F59" s="81" t="s">
        <v>93</v>
      </c>
      <c r="G59" s="76">
        <v>790</v>
      </c>
      <c r="H59" s="76">
        <v>7500</v>
      </c>
      <c r="I59" s="76">
        <f t="shared" si="55"/>
        <v>5925000</v>
      </c>
      <c r="J59" s="76">
        <f t="shared" si="56"/>
        <v>5332500</v>
      </c>
      <c r="K59" s="76"/>
      <c r="L59" s="76"/>
      <c r="M59" s="76"/>
      <c r="N59" s="76">
        <f t="shared" si="57"/>
        <v>4740000</v>
      </c>
      <c r="O59" s="76">
        <v>6500</v>
      </c>
      <c r="P59" s="76">
        <f t="shared" si="58"/>
        <v>5135000</v>
      </c>
      <c r="Q59" s="76">
        <f t="shared" si="59"/>
        <v>4621500</v>
      </c>
      <c r="R59" s="76">
        <f t="shared" si="60"/>
        <v>4108000</v>
      </c>
    </row>
    <row r="60" spans="5:18" x14ac:dyDescent="0.25">
      <c r="E60" s="83" t="s">
        <v>100</v>
      </c>
      <c r="F60" s="81" t="s">
        <v>94</v>
      </c>
      <c r="G60" s="76">
        <v>769</v>
      </c>
      <c r="H60" s="76">
        <v>7500</v>
      </c>
      <c r="I60" s="76">
        <f t="shared" si="55"/>
        <v>5767500</v>
      </c>
      <c r="J60" s="76">
        <f t="shared" si="56"/>
        <v>5190750</v>
      </c>
      <c r="K60" s="76"/>
      <c r="L60" s="76"/>
      <c r="M60" s="76"/>
      <c r="N60" s="76">
        <f t="shared" si="57"/>
        <v>4614000</v>
      </c>
      <c r="O60" s="76">
        <v>6500</v>
      </c>
      <c r="P60" s="76">
        <f t="shared" si="58"/>
        <v>4998500</v>
      </c>
      <c r="Q60" s="76">
        <f t="shared" si="59"/>
        <v>4498650</v>
      </c>
      <c r="R60" s="76">
        <f t="shared" si="60"/>
        <v>3998800</v>
      </c>
    </row>
    <row r="61" spans="5:18" x14ac:dyDescent="0.25">
      <c r="E61" s="83" t="s">
        <v>100</v>
      </c>
      <c r="F61" s="81" t="s">
        <v>91</v>
      </c>
      <c r="G61" s="76">
        <v>816</v>
      </c>
      <c r="H61" s="76">
        <v>7500</v>
      </c>
      <c r="I61" s="76">
        <f t="shared" si="55"/>
        <v>6120000</v>
      </c>
      <c r="J61" s="76">
        <f t="shared" si="56"/>
        <v>5508000</v>
      </c>
      <c r="K61" s="76"/>
      <c r="L61" s="76"/>
      <c r="M61" s="76"/>
      <c r="N61" s="76">
        <f t="shared" si="57"/>
        <v>4896000</v>
      </c>
      <c r="O61" s="76">
        <v>6500</v>
      </c>
      <c r="P61" s="76">
        <f t="shared" si="58"/>
        <v>5304000</v>
      </c>
      <c r="Q61" s="76">
        <f t="shared" si="59"/>
        <v>4773600</v>
      </c>
      <c r="R61" s="76">
        <f t="shared" si="60"/>
        <v>4243200</v>
      </c>
    </row>
    <row r="62" spans="5:18" x14ac:dyDescent="0.25">
      <c r="E62" s="101" t="s">
        <v>101</v>
      </c>
      <c r="F62" s="102"/>
      <c r="G62" s="78">
        <f>SUM(G54:G61)</f>
        <v>6508</v>
      </c>
      <c r="H62" s="77"/>
      <c r="I62" s="84">
        <f>SUM(I54:I61)</f>
        <v>48810000</v>
      </c>
      <c r="J62" s="84">
        <f>SUM(J54:J61)</f>
        <v>43929000</v>
      </c>
      <c r="K62" s="85"/>
      <c r="L62" s="85"/>
      <c r="M62" s="85"/>
      <c r="N62" s="84">
        <f>SUM(N54:N61)</f>
        <v>39048000</v>
      </c>
      <c r="O62" s="75"/>
      <c r="P62" s="79">
        <f>SUM(P54:P61)</f>
        <v>42302000</v>
      </c>
      <c r="Q62" s="79">
        <f>SUM(Q54:Q61)</f>
        <v>38071800</v>
      </c>
      <c r="R62" s="79">
        <f t="shared" si="60"/>
        <v>33841600</v>
      </c>
    </row>
    <row r="66" spans="7:9" x14ac:dyDescent="0.25">
      <c r="G66" s="65">
        <v>586</v>
      </c>
    </row>
    <row r="67" spans="7:9" x14ac:dyDescent="0.25">
      <c r="G67">
        <v>7500</v>
      </c>
    </row>
    <row r="68" spans="7:9" x14ac:dyDescent="0.25">
      <c r="G68" s="65">
        <f>G66*G67</f>
        <v>4395000</v>
      </c>
      <c r="I68" s="65">
        <f>I46-I62</f>
        <v>4395000</v>
      </c>
    </row>
  </sheetData>
  <mergeCells count="6">
    <mergeCell ref="E62:F62"/>
    <mergeCell ref="E46:F46"/>
    <mergeCell ref="H36:N36"/>
    <mergeCell ref="O36:R36"/>
    <mergeCell ref="H52:N52"/>
    <mergeCell ref="O52:R5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Annexure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2024-03-23T10:28:20Z</dcterms:modified>
</cp:coreProperties>
</file>