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VISHWAJIT V KAMBLE - SBI\"/>
    </mc:Choice>
  </mc:AlternateContent>
  <xr:revisionPtr revIDLastSave="0" documentId="13_ncr:1_{9C1E57A1-2591-443C-A3B2-D474D7FB068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64" i="4" l="1"/>
  <c r="F64" i="4" s="1"/>
  <c r="E54" i="4"/>
  <c r="E55" i="4"/>
  <c r="E56" i="4"/>
  <c r="E57" i="4"/>
  <c r="F63" i="4"/>
  <c r="E63" i="4"/>
  <c r="E62" i="4"/>
  <c r="E59" i="4"/>
  <c r="F59" i="4" s="1"/>
  <c r="E61" i="4"/>
  <c r="E58" i="4"/>
  <c r="E53" i="4"/>
  <c r="F65" i="4" l="1"/>
  <c r="F33" i="4"/>
  <c r="F34" i="4"/>
  <c r="F35" i="4"/>
  <c r="M46" i="17" l="1"/>
  <c r="O43" i="16"/>
  <c r="F36" i="4"/>
  <c r="E36" i="4"/>
  <c r="F47" i="4"/>
  <c r="F32" i="4"/>
  <c r="E46" i="4"/>
  <c r="E40" i="4"/>
  <c r="E41" i="4"/>
  <c r="E42" i="4"/>
  <c r="E43" i="4"/>
  <c r="E44" i="4"/>
  <c r="E45" i="4"/>
  <c r="E39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<sst xmlns="http://schemas.openxmlformats.org/spreadsheetml/2006/main" count="55" uniqueCount="49">
  <si>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</si>
  <si>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</si>
  <si>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</si>
  <si>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</si>
  <si>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</si>
  <si>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</si>
  <si>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</si>
  <si>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</si>
  <si>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</si>
  <si>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</si>
  <si>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</si>
  <si>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</si>
  <si>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</si>
  <si>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</si>
  <si>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</si>
  <si>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</si>
  <si>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</si>
  <si>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</si>
  <si>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</si>
  <si>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</si>
  <si>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</si>
  <si>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</si>
  <si>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</si>
  <si>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</si>
  <si>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</si>
  <si>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</si>
  <si>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</si>
  <si>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</si>
  <si>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</si>
  <si>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</si>
  <si>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</si>
  <si>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</si>
  <si>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</si>
  <si>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</si>
  <si>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</si>
  <si>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</si>
  <si>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</si>
  <si>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RASMECCC Panvel ) - VISHWAJIT V KAMBLE</t>
  </si>
  <si>
    <t>Measured CA</t>
  </si>
  <si>
    <t>Agree CA</t>
  </si>
  <si>
    <t>Approved plan CA</t>
  </si>
  <si>
    <t>Bal</t>
  </si>
  <si>
    <t>Terr</t>
  </si>
  <si>
    <t>Approvd plan CA = 292 + 68 - Balcony + 11 - CB + 52 - Terrace = Total: 423 sq. ft</t>
  </si>
  <si>
    <t>CA</t>
  </si>
  <si>
    <t>rate on CA</t>
  </si>
  <si>
    <t>FMV / RV</t>
  </si>
  <si>
    <t>As per OC</t>
  </si>
  <si>
    <t>Balcony area, CB area and Terrace area is not mentioned in the agreement. Hence,
for the purpose of valuation, we have considered the
area as per Approved Building Plan.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</si>
</sst>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173941</xdr:colOff>
      <xdr:row>43</xdr:row>
      <xdr:rowOff>143974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555595-F49A-4A15-B646-2DB95F4BF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52341" cy="7878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335889</xdr:colOff>
      <xdr:row>48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22882E-69EF-4214-B143-8F534C78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14289" cy="8173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516889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D31D8E-609C-4BB6-AA0E-FE9369D7B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95289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37</xdr:row>
      <xdr:rowOff>10437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CE6B6-F46A-43C3-9C7A-B399C239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5350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30</xdr:col>
      <xdr:colOff>2553</xdr:colOff>
      <xdr:row>42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9A5D0-2556-4A91-AFD0-E89E76242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90553" cy="6687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5"/>
  <sheetViews>
    <sheetView tabSelected="1" topLeftCell="A25" zoomScaleNormal="100" workbookViewId="0">
      <selection activeCell="U48" sqref="U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293</v>
      </c>
      <c r="C3" s="4">
        <f>B3*1.2</f>
        <v>351.59999999999997</v>
      </c>
      <c r="D3" s="4">
        <f t="shared" ref="D3:D14" si="2">C3*1.2</f>
        <v>421.91999999999996</v>
      </c>
      <c r="E3" s="5">
        <f t="shared" ref="E3:E14" si="3">R3</f>
        <v>2200000</v>
      </c>
      <c r="F3" s="9">
        <f t="shared" ref="F3:F14" si="4">ROUND((E3/B3),0)</f>
        <v>7509</v>
      </c>
      <c r="G3" s="9">
        <f t="shared" ref="G3:G14" si="5">ROUND((E3/C3),0)</f>
        <v>6257</v>
      </c>
      <c r="H3" s="9">
        <f t="shared" ref="H3:H14" si="6">ROUND((E3/D3),0)</f>
        <v>5214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293</v>
      </c>
      <c r="R3" s="2">
        <v>2200000</v>
      </c>
    </row>
    <row r="4" spans="1:20" s="48" customFormat="1" x14ac:dyDescent="0.25">
      <c r="A4" s="46">
        <f t="shared" ref="A4:A9" si="9">N4</f>
        <v>0</v>
      </c>
      <c r="B4" s="46">
        <f t="shared" ref="B4:B9" si="10">Q4</f>
        <v>432</v>
      </c>
      <c r="C4" s="46">
        <f t="shared" ref="C4:C9" si="11">B4*1.2</f>
        <v>518.4</v>
      </c>
      <c r="D4" s="46">
        <f t="shared" ref="D4:D9" si="12">C4*1.2</f>
        <v>622.07999999999993</v>
      </c>
      <c r="E4" s="47">
        <f t="shared" ref="E4:E9" si="13">R4</f>
        <v>2420000</v>
      </c>
      <c r="F4" s="46">
        <f t="shared" ref="F4:F9" si="14">ROUND((E4/B4),0)</f>
        <v>5602</v>
      </c>
      <c r="G4" s="46">
        <f t="shared" ref="G4:G9" si="15">ROUND((E4/C4),0)</f>
        <v>4668</v>
      </c>
      <c r="H4" s="46">
        <f t="shared" ref="H4:H9" si="16">ROUND((E4/D4),0)</f>
        <v>3890</v>
      </c>
      <c r="I4" s="46" t="e">
        <f>#REF!</f>
        <v>#REF!</v>
      </c>
      <c r="J4" s="46">
        <f t="shared" ref="J4:J9" si="17">S4</f>
        <v>0</v>
      </c>
      <c r="O4" s="48">
        <v>0</v>
      </c>
      <c r="P4" s="48">
        <f t="shared" ref="P4:P9" si="18">O4/1.2</f>
        <v>0</v>
      </c>
      <c r="Q4" s="48">
        <v>432</v>
      </c>
      <c r="R4" s="49">
        <v>2420000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8" customFormat="1" x14ac:dyDescent="0.25">
      <c r="A16" s="46">
        <f t="shared" ref="A16:A28" si="32">N16</f>
        <v>0</v>
      </c>
      <c r="B16" s="46">
        <f t="shared" ref="B16:B28" si="33">Q16</f>
        <v>608</v>
      </c>
      <c r="C16" s="46">
        <f>B16*1.2</f>
        <v>729.6</v>
      </c>
      <c r="D16" s="46">
        <f t="shared" ref="D16:D28" si="34">C16*1.2</f>
        <v>875.52</v>
      </c>
      <c r="E16" s="47">
        <f t="shared" ref="E16:E28" si="35">R16</f>
        <v>4600000</v>
      </c>
      <c r="F16" s="46">
        <f t="shared" ref="F16:F28" si="36">ROUND((E16/B16),0)</f>
        <v>7566</v>
      </c>
      <c r="G16" s="46">
        <f t="shared" ref="G16:G28" si="37">ROUND((E16/C16),0)</f>
        <v>6305</v>
      </c>
      <c r="H16" s="46">
        <f t="shared" ref="H16:H28" si="38">ROUND((E16/D16),0)</f>
        <v>5254</v>
      </c>
      <c r="I16" s="46" t="e">
        <f>#REF!</f>
        <v>#REF!</v>
      </c>
      <c r="J16" s="46">
        <f t="shared" ref="J16:J28" si="39">S16</f>
        <v>0</v>
      </c>
      <c r="O16" s="48">
        <v>0</v>
      </c>
      <c r="P16" s="48">
        <f t="shared" ref="P16:Q28" si="40">O16/1.2</f>
        <v>0</v>
      </c>
      <c r="Q16" s="48">
        <v>608</v>
      </c>
      <c r="R16" s="49">
        <v>4600000</v>
      </c>
    </row>
    <row r="17" spans="1:24" x14ac:dyDescent="0.25">
      <c r="A17" s="4">
        <f t="shared" si="32"/>
        <v>0</v>
      </c>
      <c r="B17" s="4">
        <f t="shared" si="33"/>
        <v>625</v>
      </c>
      <c r="C17" s="4">
        <f t="shared" ref="C17:C28" si="41">B17*1.2</f>
        <v>750</v>
      </c>
      <c r="D17" s="4">
        <f t="shared" si="34"/>
        <v>900</v>
      </c>
      <c r="E17" s="5">
        <f t="shared" si="35"/>
        <v>4300000</v>
      </c>
      <c r="F17" s="9">
        <f t="shared" si="36"/>
        <v>6880</v>
      </c>
      <c r="G17" s="9">
        <f t="shared" si="37"/>
        <v>5733</v>
      </c>
      <c r="H17" s="9">
        <f t="shared" si="38"/>
        <v>4778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625</v>
      </c>
      <c r="R17" s="2">
        <v>4300000</v>
      </c>
    </row>
    <row r="18" spans="1:24" s="48" customFormat="1" x14ac:dyDescent="0.25">
      <c r="A18" s="46">
        <f t="shared" si="32"/>
        <v>0</v>
      </c>
      <c r="B18" s="46">
        <f t="shared" si="33"/>
        <v>633.33333333333337</v>
      </c>
      <c r="C18" s="46">
        <f t="shared" si="41"/>
        <v>760</v>
      </c>
      <c r="D18" s="46">
        <f t="shared" si="34"/>
        <v>912</v>
      </c>
      <c r="E18" s="47">
        <f t="shared" si="35"/>
        <v>4600000</v>
      </c>
      <c r="F18" s="46">
        <f t="shared" si="36"/>
        <v>7263</v>
      </c>
      <c r="G18" s="46">
        <f t="shared" si="37"/>
        <v>6053</v>
      </c>
      <c r="H18" s="46">
        <f t="shared" si="38"/>
        <v>5044</v>
      </c>
      <c r="I18" s="46" t="e">
        <f>#REF!</f>
        <v>#REF!</v>
      </c>
      <c r="J18" s="46">
        <f t="shared" si="39"/>
        <v>0</v>
      </c>
      <c r="O18" s="48">
        <v>0</v>
      </c>
      <c r="P18" s="48">
        <v>760</v>
      </c>
      <c r="Q18" s="48">
        <f t="shared" si="40"/>
        <v>633.33333333333337</v>
      </c>
      <c r="R18" s="49">
        <v>4600000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6700</v>
      </c>
      <c r="X29" s="20" t="s">
        <v>45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4200</v>
      </c>
      <c r="X31" s="22"/>
    </row>
    <row r="32" spans="1:24" ht="15.75" x14ac:dyDescent="0.25">
      <c r="D32" t="s">
        <v>39</v>
      </c>
      <c r="E32">
        <v>27.1</v>
      </c>
      <c r="F32" s="7">
        <f>E32*10.764</f>
        <v>291.70440000000002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E33">
        <v>6.3</v>
      </c>
      <c r="F33" s="7">
        <f t="shared" ref="F33:F35" si="53">E33*10.764</f>
        <v>67.813199999999995</v>
      </c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3:25" ht="15.75" x14ac:dyDescent="0.25">
      <c r="E34">
        <v>1.03</v>
      </c>
      <c r="F34" s="7">
        <f t="shared" si="53"/>
        <v>11.086919999999999</v>
      </c>
      <c r="S34" s="10"/>
      <c r="T34" s="10"/>
      <c r="U34" s="17" t="s">
        <v>18</v>
      </c>
      <c r="V34" s="23"/>
      <c r="W34" s="24">
        <f>W35-W33</f>
        <v>53</v>
      </c>
      <c r="X34" s="24">
        <v>2017</v>
      </c>
      <c r="Y34" t="s">
        <v>47</v>
      </c>
    </row>
    <row r="35" spans="3:25" ht="15.75" x14ac:dyDescent="0.25">
      <c r="E35">
        <v>4.8600000000000003</v>
      </c>
      <c r="F35" s="7">
        <f t="shared" si="53"/>
        <v>52.313040000000001</v>
      </c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E36">
        <f>SUM(E32:E35)</f>
        <v>39.29</v>
      </c>
      <c r="F36" s="7">
        <f>E36*10.764</f>
        <v>422.91755999999998</v>
      </c>
      <c r="P36" s="42" t="s">
        <v>37</v>
      </c>
      <c r="Q36" s="42"/>
      <c r="R36" s="42"/>
      <c r="S36" s="42"/>
      <c r="T36" s="43"/>
      <c r="U36" s="21" t="s">
        <v>20</v>
      </c>
      <c r="V36" s="23"/>
      <c r="W36" s="24">
        <f>90*W33/W35</f>
        <v>10.5</v>
      </c>
      <c r="X36" s="24"/>
    </row>
    <row r="37" spans="3:25" ht="15.75" x14ac:dyDescent="0.25">
      <c r="D37" t="s">
        <v>38</v>
      </c>
      <c r="U37" s="17"/>
      <c r="V37" s="26"/>
      <c r="W37" s="27">
        <f>W36%</f>
        <v>0.105</v>
      </c>
      <c r="X37" s="27"/>
    </row>
    <row r="38" spans="3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262.5</v>
      </c>
      <c r="X38" s="22"/>
    </row>
    <row r="39" spans="3:25" ht="15.75" x14ac:dyDescent="0.25">
      <c r="C39">
        <v>16.45</v>
      </c>
      <c r="D39">
        <v>8.93</v>
      </c>
      <c r="E39">
        <f>C39*D39</f>
        <v>146.89849999999998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3:25" ht="15.75" x14ac:dyDescent="0.25">
      <c r="C40">
        <v>8.65</v>
      </c>
      <c r="D40">
        <v>4.43</v>
      </c>
      <c r="E40">
        <f t="shared" ref="E40:E45" si="54">C40*D40</f>
        <v>38.319499999999998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4200</v>
      </c>
      <c r="X40" s="22"/>
    </row>
    <row r="41" spans="3:25" ht="15.75" x14ac:dyDescent="0.25">
      <c r="C41">
        <v>11.96</v>
      </c>
      <c r="D41">
        <v>8.39</v>
      </c>
      <c r="E41">
        <f t="shared" si="54"/>
        <v>100.34440000000001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C42">
        <v>14.02</v>
      </c>
      <c r="D42">
        <v>8.8699999999999992</v>
      </c>
      <c r="E42">
        <f t="shared" si="54"/>
        <v>124.35739999999998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6437.5</v>
      </c>
      <c r="X42" s="22"/>
    </row>
    <row r="43" spans="3:25" ht="15.75" x14ac:dyDescent="0.25">
      <c r="C43">
        <v>4.83</v>
      </c>
      <c r="D43">
        <v>3.81</v>
      </c>
      <c r="E43">
        <f t="shared" si="54"/>
        <v>18.4023</v>
      </c>
      <c r="S43" s="10"/>
      <c r="T43" s="10"/>
      <c r="U43" s="23"/>
      <c r="V43" s="23"/>
      <c r="W43" s="24"/>
      <c r="X43" s="24"/>
    </row>
    <row r="44" spans="3:25" ht="15.75" x14ac:dyDescent="0.25">
      <c r="C44">
        <v>3.8</v>
      </c>
      <c r="D44">
        <v>2.82</v>
      </c>
      <c r="E44">
        <f t="shared" si="54"/>
        <v>10.715999999999999</v>
      </c>
      <c r="S44" s="10"/>
      <c r="T44" s="10"/>
      <c r="U44" s="28" t="s">
        <v>44</v>
      </c>
      <c r="V44" s="30"/>
      <c r="W44" s="25">
        <v>423</v>
      </c>
      <c r="X44" s="24"/>
    </row>
    <row r="45" spans="3:25" ht="15.75" x14ac:dyDescent="0.25">
      <c r="C45">
        <v>3.9</v>
      </c>
      <c r="D45">
        <v>1.53</v>
      </c>
      <c r="E45">
        <f t="shared" si="54"/>
        <v>5.9669999999999996</v>
      </c>
      <c r="P45" s="13" t="s">
        <v>29</v>
      </c>
      <c r="Q45" s="44" t="s">
        <v>48</v>
      </c>
      <c r="R45" s="44"/>
      <c r="S45" s="44"/>
      <c r="T45" s="11"/>
      <c r="U45" s="17" t="s">
        <v>46</v>
      </c>
      <c r="V45" s="31"/>
      <c r="W45" s="32">
        <f>W42*W44+X46</f>
        <v>2723062.5</v>
      </c>
      <c r="X45" s="33"/>
    </row>
    <row r="46" spans="3:25" ht="15.75" x14ac:dyDescent="0.25">
      <c r="E46">
        <f>SUM(E39:E45)</f>
        <v>445.00510000000003</v>
      </c>
      <c r="F46" s="7">
        <v>344</v>
      </c>
      <c r="Q46" s="44"/>
      <c r="R46" s="44"/>
      <c r="S46" s="44"/>
      <c r="T46" s="10"/>
      <c r="U46" s="17" t="s">
        <v>24</v>
      </c>
      <c r="V46" s="23"/>
      <c r="W46" s="45">
        <f>W45*0.9</f>
        <v>2450756.25</v>
      </c>
      <c r="X46" s="35"/>
    </row>
    <row r="47" spans="3:25" ht="15.75" x14ac:dyDescent="0.25">
      <c r="F47" s="7">
        <f>E46-F46</f>
        <v>101.00510000000003</v>
      </c>
      <c r="Q47" s="44"/>
      <c r="R47" s="44"/>
      <c r="S47" s="44"/>
      <c r="T47" s="10"/>
      <c r="U47" s="17" t="s">
        <v>25</v>
      </c>
      <c r="V47" s="23"/>
      <c r="W47" s="34">
        <f>W45*0.8</f>
        <v>2178450</v>
      </c>
      <c r="X47" s="34"/>
    </row>
    <row r="48" spans="3:25" ht="15.75" x14ac:dyDescent="0.25">
      <c r="O48" s="10"/>
      <c r="P48" s="10"/>
      <c r="Q48" s="44"/>
      <c r="R48" s="44"/>
      <c r="S48" s="44"/>
      <c r="T48" s="10"/>
      <c r="U48" s="17"/>
      <c r="V48" s="23"/>
      <c r="W48" s="36"/>
      <c r="X48" s="24"/>
    </row>
    <row r="49" spans="2:24" ht="15.75" x14ac:dyDescent="0.25">
      <c r="Q49" s="44"/>
      <c r="R49" s="44"/>
      <c r="S49" s="44"/>
      <c r="U49" s="37" t="s">
        <v>26</v>
      </c>
      <c r="V49" s="38"/>
      <c r="W49" s="39">
        <f>W30*W44</f>
        <v>1057500</v>
      </c>
      <c r="X49" s="39"/>
    </row>
    <row r="50" spans="2:24" ht="15.75" x14ac:dyDescent="0.25">
      <c r="Q50" s="44"/>
      <c r="R50" s="44"/>
      <c r="S50" s="44"/>
      <c r="U50" s="17" t="s">
        <v>27</v>
      </c>
      <c r="V50" s="23"/>
      <c r="W50" s="36"/>
      <c r="X50" s="36"/>
    </row>
    <row r="51" spans="2:24" ht="15.75" x14ac:dyDescent="0.25">
      <c r="D51" t="s">
        <v>40</v>
      </c>
      <c r="H51" s="44" t="s">
        <v>43</v>
      </c>
      <c r="I51" s="44"/>
      <c r="J51" s="44"/>
      <c r="K51" s="44"/>
      <c r="L51" s="44"/>
      <c r="M51" s="44"/>
      <c r="N51" s="44"/>
      <c r="O51" s="44"/>
      <c r="U51" s="40" t="s">
        <v>28</v>
      </c>
      <c r="V51" s="36"/>
      <c r="W51" s="34">
        <f>W45*0.025/12</f>
        <v>5673.046875</v>
      </c>
      <c r="X51" s="34"/>
    </row>
    <row r="52" spans="2:24" x14ac:dyDescent="0.25">
      <c r="H52" s="44"/>
      <c r="I52" s="44"/>
      <c r="J52" s="44"/>
      <c r="K52" s="44"/>
      <c r="L52" s="44"/>
      <c r="M52" s="44"/>
      <c r="N52" s="44"/>
      <c r="O52" s="44"/>
    </row>
    <row r="53" spans="2:24" x14ac:dyDescent="0.25">
      <c r="C53">
        <v>2.7</v>
      </c>
      <c r="D53">
        <v>4.5</v>
      </c>
      <c r="E53">
        <f>D53*C53</f>
        <v>12.15</v>
      </c>
      <c r="H53" s="44"/>
      <c r="I53" s="44"/>
      <c r="J53" s="44"/>
      <c r="K53" s="44"/>
      <c r="L53" s="44"/>
      <c r="M53" s="44"/>
      <c r="N53" s="44"/>
      <c r="O53" s="44"/>
    </row>
    <row r="54" spans="2:24" x14ac:dyDescent="0.25">
      <c r="C54">
        <v>2.5499999999999998</v>
      </c>
      <c r="D54">
        <v>1.8</v>
      </c>
      <c r="E54">
        <f t="shared" ref="E54:E57" si="55">D54*C54</f>
        <v>4.59</v>
      </c>
      <c r="H54" s="44"/>
      <c r="I54" s="44"/>
      <c r="J54" s="44"/>
      <c r="K54" s="44"/>
      <c r="L54" s="44"/>
      <c r="M54" s="44"/>
      <c r="N54" s="44"/>
      <c r="O54" s="44"/>
    </row>
    <row r="55" spans="2:24" x14ac:dyDescent="0.25">
      <c r="C55">
        <v>2.7</v>
      </c>
      <c r="D55">
        <v>2.1</v>
      </c>
      <c r="E55">
        <f t="shared" si="55"/>
        <v>5.6700000000000008</v>
      </c>
    </row>
    <row r="56" spans="2:24" x14ac:dyDescent="0.25">
      <c r="C56">
        <v>2.7</v>
      </c>
      <c r="D56">
        <v>0.45</v>
      </c>
      <c r="E56">
        <f t="shared" si="55"/>
        <v>1.2150000000000001</v>
      </c>
    </row>
    <row r="57" spans="2:24" x14ac:dyDescent="0.25">
      <c r="C57">
        <v>1.25</v>
      </c>
      <c r="D57">
        <v>0.9</v>
      </c>
      <c r="E57">
        <f t="shared" si="55"/>
        <v>1.125</v>
      </c>
    </row>
    <row r="58" spans="2:24" x14ac:dyDescent="0.25">
      <c r="C58">
        <v>1.2</v>
      </c>
      <c r="D58">
        <v>1.5</v>
      </c>
      <c r="E58">
        <f t="shared" ref="E54:E58" si="56">D58*C58</f>
        <v>1.7999999999999998</v>
      </c>
    </row>
    <row r="59" spans="2:24" x14ac:dyDescent="0.25">
      <c r="E59">
        <f>SUM(E53:E58)</f>
        <v>26.550000000000004</v>
      </c>
      <c r="F59" s="7">
        <f>E59*10.764</f>
        <v>285.78420000000006</v>
      </c>
    </row>
    <row r="61" spans="2:24" x14ac:dyDescent="0.25">
      <c r="B61" t="s">
        <v>41</v>
      </c>
      <c r="C61">
        <v>2.7</v>
      </c>
      <c r="D61">
        <v>1.2</v>
      </c>
      <c r="E61">
        <f>D55*C55</f>
        <v>5.6700000000000008</v>
      </c>
    </row>
    <row r="62" spans="2:24" x14ac:dyDescent="0.25">
      <c r="C62">
        <v>2.5499999999999998</v>
      </c>
      <c r="D62">
        <v>1.3</v>
      </c>
      <c r="E62">
        <f t="shared" ref="E62:E64" si="57">D56*C56</f>
        <v>1.2150000000000001</v>
      </c>
    </row>
    <row r="63" spans="2:24" x14ac:dyDescent="0.25">
      <c r="E63">
        <f>SUM(E61:E62)</f>
        <v>6.8850000000000007</v>
      </c>
      <c r="F63" s="7">
        <f>E63*10.764</f>
        <v>74.110140000000001</v>
      </c>
    </row>
    <row r="64" spans="2:24" x14ac:dyDescent="0.25">
      <c r="B64" t="s">
        <v>42</v>
      </c>
      <c r="C64">
        <v>1.8</v>
      </c>
      <c r="D64">
        <v>2.7</v>
      </c>
      <c r="E64">
        <f>C64*D64</f>
        <v>4.8600000000000003</v>
      </c>
      <c r="F64" s="7">
        <f>E64*10.764</f>
        <v>52.313040000000001</v>
      </c>
    </row>
    <row r="65" spans="6:6" x14ac:dyDescent="0.25">
      <c r="F65" s="7">
        <f>F59+F63+F64</f>
        <v>412.20738000000006</v>
      </c>
    </row>
  </sheetData>
  <mergeCells count="5">
    <mergeCell ref="A15:R15"/>
    <mergeCell ref="A2:R2"/>
    <mergeCell ref="P36:T36"/>
    <mergeCell ref="H51:O54"/>
    <mergeCell ref="Q45:S5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N18:O43"/>
  <sheetViews>
    <sheetView topLeftCell="A7" zoomScaleNormal="100" workbookViewId="0">
      <selection activeCell="Q41" sqref="Q41"/>
    </sheetView>
  </sheetViews>
  <sheetFormatPr defaultRowHeight="15" x14ac:dyDescent="0.25"/>
  <sheetData>
    <row r="18" ht="3.75" customHeight="1" x14ac:dyDescent="0.25"/>
    <row r="19" hidden="1" x14ac:dyDescent="0.25"/>
    <row r="43" spans="14:15" x14ac:dyDescent="0.25">
      <c r="N43">
        <v>27.23</v>
      </c>
      <c r="O43">
        <f>N43*10.764</f>
        <v>293.10372000000001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L46:M46"/>
  <sheetViews>
    <sheetView topLeftCell="A10" zoomScaleNormal="100" workbookViewId="0">
      <selection activeCell="P47" sqref="P47"/>
    </sheetView>
  </sheetViews>
  <sheetFormatPr defaultRowHeight="15" x14ac:dyDescent="0.25"/>
  <sheetData>
    <row r="46" spans="12:13" x14ac:dyDescent="0.25">
      <c r="L46">
        <v>40.17</v>
      </c>
      <c r="M46">
        <f>L46*10.764</f>
        <v>432.38988000000001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2024-02-26T05:18:54Z</dcterms:modified>
</cp:coreProperties>
</file>