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AKANKSHA SAGAR HUMANE - BOM\"/>
    </mc:Choice>
  </mc:AlternateContent>
  <xr:revisionPtr revIDLastSave="0" documentId="13_ncr:1_{CE385357-F027-4A52-A701-9BDE9993594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37" i="15" l="1"/>
  <c r="O32" i="15"/>
  <c r="E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<sst xmlns="http://schemas.openxmlformats.org/spreadsheetml/2006/main" count="51" uniqueCount="45">
  <si>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</si>
  <si>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</si>
  <si>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</si>
  <si>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</si>
  <si>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</si>
  <si>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</si>
  <si>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</si>
  <si>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</si>
  <si>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</si>
  <si>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</si>
  <si>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</si>
  <si>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</si>
  <si>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</si>
  <si>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</si>
  <si>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</si>
  <si>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</si>
  <si>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</si>
  <si>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</si>
  <si>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</si>
  <si>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</si>
  <si>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</si>
  <si>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</si>
  <si>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</si>
  <si>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</si>
  <si>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</si>
  <si>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</si>
  <si>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</si>
  <si>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</si>
  <si>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</si>
  <si>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</si>
  <si>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</si>
  <si>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</si>
  <si>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</si>
  <si>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</si>
  <si>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</si>
  <si>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</si>
  <si>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</si>
  <si>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</si>
  <si>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</si>
  <si>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</si>
  <si>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Kasarwadavli Branch )  - AKANKSHA SAGAR HUMANE</t>
  </si>
  <si>
    <t>As per Part OC</t>
  </si>
  <si>
    <t>Agree CA</t>
  </si>
  <si>
    <t>EBVT</t>
  </si>
  <si>
    <r>
      <t xml:space="preserve">Residential Flat No. 2702, 27th Floor, Building No </t>
    </r>
    <r>
      <rPr>
        <b/>
        <sz val="11"/>
        <color theme="1"/>
        <rFont val="Calibri"/>
        <family val="2"/>
        <scheme val="minor"/>
      </rPr>
      <t>W38</t>
    </r>
    <r>
      <rPr>
        <sz val="11"/>
        <color theme="1"/>
        <rFont val="Calibri"/>
        <family val="2"/>
        <scheme val="minor"/>
      </rPr>
      <t>, Amara, Clariant Compound Kolshet Road, Village - Balkum &amp; Dhokali, Taluka - Thane, District - Thane, PIN Code - 400 607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</si>
</sst>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D1EF-BA3C-4747-8720-5FCAA503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87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316071</xdr:colOff>
      <xdr:row>34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570D6-51D3-423F-BD61-988BBD3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08071" cy="545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588432</xdr:colOff>
      <xdr:row>4</xdr:row>
      <xdr:rowOff>123824</xdr:rowOff>
    </xdr:from>
    <xdr:to>
      <xdr:col>23</xdr:col>
      <xdr:colOff>142875</xdr:colOff>
      <xdr:row>28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95C5C-F35C-4F96-A127-DC02D795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447" r="811" b="28539"/>
        <a:stretch/>
      </xdr:blipFill>
      <xdr:spPr>
        <a:xfrm>
          <a:off x="2417232" y="885824"/>
          <a:ext cx="12527493" cy="4476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9FD53-E3B2-4026-9DDC-E709F167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6925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363957</xdr:colOff>
      <xdr:row>43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43DC6-0216-4762-9418-B0BE6168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84757" cy="6877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211196</xdr:colOff>
      <xdr:row>32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1DB44-5B07-4E7E-B59D-19D23A80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93596" cy="6125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U46" sqref="U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4" customFormat="1" x14ac:dyDescent="0.25">
      <c r="A3" s="42">
        <f t="shared" ref="A3:A14" si="0">N3</f>
        <v>0</v>
      </c>
      <c r="B3" s="42">
        <f t="shared" ref="B3:B14" si="1">Q3</f>
        <v>440</v>
      </c>
      <c r="C3" s="42">
        <f>B3*1.2</f>
        <v>528</v>
      </c>
      <c r="D3" s="42">
        <f t="shared" ref="D3:D14" si="2">C3*1.2</f>
        <v>633.6</v>
      </c>
      <c r="E3" s="43">
        <f t="shared" ref="E3:E14" si="3">R3</f>
        <v>6920000</v>
      </c>
      <c r="F3" s="42">
        <f t="shared" ref="F3:F14" si="4">ROUND((E3/B3),0)</f>
        <v>15727</v>
      </c>
      <c r="G3" s="42">
        <f t="shared" ref="G3:G14" si="5">ROUND((E3/C3),0)</f>
        <v>13106</v>
      </c>
      <c r="H3" s="42">
        <f t="shared" ref="H3:H14" si="6">ROUND((E3/D3),0)</f>
        <v>10922</v>
      </c>
      <c r="I3" s="42" t="e">
        <f>#REF!</f>
        <v>#REF!</v>
      </c>
      <c r="J3" s="42">
        <f t="shared" ref="J3:J14" si="7">S3</f>
        <v>0</v>
      </c>
      <c r="O3" s="44">
        <v>0</v>
      </c>
      <c r="P3" s="44">
        <f t="shared" ref="P3:Q14" si="8">O3/1.2</f>
        <v>0</v>
      </c>
      <c r="Q3" s="44">
        <v>440</v>
      </c>
      <c r="R3" s="41">
        <v>6920000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4" customFormat="1" x14ac:dyDescent="0.25">
      <c r="A16" s="42">
        <f t="shared" ref="A16:A28" si="32">N16</f>
        <v>0</v>
      </c>
      <c r="B16" s="42">
        <f t="shared" ref="B16:B28" si="33">Q16</f>
        <v>446</v>
      </c>
      <c r="C16" s="42">
        <f>B16*1.2</f>
        <v>535.19999999999993</v>
      </c>
      <c r="D16" s="42">
        <f t="shared" ref="D16:D28" si="34">C16*1.2</f>
        <v>642.2399999999999</v>
      </c>
      <c r="E16" s="43">
        <f t="shared" ref="E16:E28" si="35">R16</f>
        <v>8900000</v>
      </c>
      <c r="F16" s="42">
        <f t="shared" ref="F16:F28" si="36">ROUND((E16/B16),0)</f>
        <v>19955</v>
      </c>
      <c r="G16" s="42">
        <f t="shared" ref="G16:G28" si="37">ROUND((E16/C16),0)</f>
        <v>16629</v>
      </c>
      <c r="H16" s="42">
        <f t="shared" ref="H16:H28" si="38">ROUND((E16/D16),0)</f>
        <v>13858</v>
      </c>
      <c r="I16" s="42" t="e">
        <f>#REF!</f>
        <v>#REF!</v>
      </c>
      <c r="J16" s="42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446</v>
      </c>
      <c r="R16" s="41">
        <v>8900000</v>
      </c>
    </row>
    <row r="17" spans="1:24" s="44" customFormat="1" x14ac:dyDescent="0.25">
      <c r="A17" s="42">
        <f t="shared" si="32"/>
        <v>0</v>
      </c>
      <c r="B17" s="42">
        <f t="shared" si="33"/>
        <v>418</v>
      </c>
      <c r="C17" s="42">
        <f t="shared" ref="C17:C28" si="41">B17*1.2</f>
        <v>501.59999999999997</v>
      </c>
      <c r="D17" s="42">
        <f t="shared" si="34"/>
        <v>601.91999999999996</v>
      </c>
      <c r="E17" s="43">
        <f t="shared" si="35"/>
        <v>7600000</v>
      </c>
      <c r="F17" s="42">
        <f t="shared" si="36"/>
        <v>18182</v>
      </c>
      <c r="G17" s="42">
        <f t="shared" si="37"/>
        <v>15152</v>
      </c>
      <c r="H17" s="42">
        <f t="shared" si="38"/>
        <v>12626</v>
      </c>
      <c r="I17" s="42" t="e">
        <f>#REF!</f>
        <v>#REF!</v>
      </c>
      <c r="J17" s="42">
        <f t="shared" si="39"/>
        <v>0</v>
      </c>
      <c r="O17" s="44">
        <v>0</v>
      </c>
      <c r="P17" s="44">
        <f t="shared" si="40"/>
        <v>0</v>
      </c>
      <c r="Q17" s="44">
        <v>418</v>
      </c>
      <c r="R17" s="41">
        <v>7600000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8000000</v>
      </c>
      <c r="F18" s="9">
        <f t="shared" si="36"/>
        <v>16949</v>
      </c>
      <c r="G18" s="9">
        <f t="shared" si="37"/>
        <v>14124</v>
      </c>
      <c r="H18" s="9">
        <f t="shared" si="38"/>
        <v>11770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472</v>
      </c>
      <c r="C19" s="4">
        <f t="shared" si="41"/>
        <v>566.4</v>
      </c>
      <c r="D19" s="4">
        <f t="shared" si="34"/>
        <v>679.68</v>
      </c>
      <c r="E19" s="5">
        <f t="shared" si="35"/>
        <v>8300000</v>
      </c>
      <c r="F19" s="9">
        <f t="shared" si="36"/>
        <v>17585</v>
      </c>
      <c r="G19" s="9">
        <f t="shared" si="37"/>
        <v>14654</v>
      </c>
      <c r="H19" s="9">
        <f t="shared" si="38"/>
        <v>12212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472</v>
      </c>
      <c r="R19" s="2">
        <v>8300000</v>
      </c>
    </row>
    <row r="20" spans="1:24" x14ac:dyDescent="0.25">
      <c r="A20" s="4">
        <f t="shared" si="32"/>
        <v>0</v>
      </c>
      <c r="B20" s="4">
        <f t="shared" si="33"/>
        <v>432</v>
      </c>
      <c r="C20" s="4">
        <f t="shared" si="41"/>
        <v>518.4</v>
      </c>
      <c r="D20" s="4">
        <f t="shared" si="34"/>
        <v>622.07999999999993</v>
      </c>
      <c r="E20" s="5">
        <f t="shared" si="35"/>
        <v>7520000</v>
      </c>
      <c r="F20" s="9">
        <f t="shared" si="36"/>
        <v>17407</v>
      </c>
      <c r="G20" s="9">
        <f t="shared" si="37"/>
        <v>14506</v>
      </c>
      <c r="H20" s="9">
        <f t="shared" si="38"/>
        <v>12088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432</v>
      </c>
      <c r="R20" s="2">
        <v>7520000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41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1.5</v>
      </c>
      <c r="X36" s="24"/>
    </row>
    <row r="37" spans="4:25" ht="15.75" x14ac:dyDescent="0.25">
      <c r="D37" t="s">
        <v>42</v>
      </c>
      <c r="E37">
        <v>423</v>
      </c>
      <c r="U37" s="17"/>
      <c r="V37" s="26"/>
      <c r="W37" s="27">
        <v>0</v>
      </c>
      <c r="X37" s="27"/>
    </row>
    <row r="38" spans="4:25" ht="15.75" x14ac:dyDescent="0.25">
      <c r="D38" t="s">
        <v>43</v>
      </c>
      <c r="E38">
        <v>15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>
        <f>E37+E38</f>
        <v>438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438</v>
      </c>
      <c r="X44" s="24"/>
    </row>
    <row r="45" spans="4:25" ht="15.75" customHeight="1" x14ac:dyDescent="0.25">
      <c r="P45" s="13" t="s">
        <v>30</v>
      </c>
      <c r="Q45" s="48" t="s">
        <v>44</v>
      </c>
      <c r="R45" s="48"/>
      <c r="S45" s="48"/>
      <c r="T45" s="11"/>
      <c r="U45" s="17" t="s">
        <v>24</v>
      </c>
      <c r="V45" s="31"/>
      <c r="W45" s="32">
        <f>W42*W44+X46</f>
        <v>8322000</v>
      </c>
      <c r="X45" s="33"/>
    </row>
    <row r="46" spans="4:25" ht="15.75" x14ac:dyDescent="0.25">
      <c r="Q46" s="48"/>
      <c r="R46" s="48"/>
      <c r="S46" s="48"/>
      <c r="T46" s="10"/>
      <c r="U46" s="17" t="s">
        <v>25</v>
      </c>
      <c r="V46" s="23"/>
      <c r="W46" s="34">
        <f>W45*0.9</f>
        <v>7489800</v>
      </c>
      <c r="X46" s="35"/>
    </row>
    <row r="47" spans="4:25" ht="15.75" x14ac:dyDescent="0.25">
      <c r="Q47" s="48"/>
      <c r="R47" s="48"/>
      <c r="S47" s="48"/>
      <c r="T47" s="10"/>
      <c r="U47" s="17" t="s">
        <v>26</v>
      </c>
      <c r="V47" s="23"/>
      <c r="W47" s="34">
        <f>W45*0.8</f>
        <v>6657600</v>
      </c>
      <c r="X47" s="34"/>
    </row>
    <row r="48" spans="4:25" ht="15.75" x14ac:dyDescent="0.25">
      <c r="O48" s="10"/>
      <c r="P48" s="10"/>
      <c r="Q48" s="48"/>
      <c r="R48" s="48"/>
      <c r="S48" s="48"/>
      <c r="T48" s="10"/>
      <c r="U48" s="17"/>
      <c r="V48" s="23"/>
      <c r="W48" s="36"/>
      <c r="X48" s="24"/>
    </row>
    <row r="49" spans="17:24" ht="15.75" x14ac:dyDescent="0.25">
      <c r="Q49" s="48"/>
      <c r="R49" s="48"/>
      <c r="S49" s="48"/>
      <c r="U49" s="37" t="s">
        <v>27</v>
      </c>
      <c r="V49" s="38"/>
      <c r="W49" s="39">
        <f>W30*W44</f>
        <v>1095000</v>
      </c>
      <c r="X49" s="39"/>
    </row>
    <row r="50" spans="17:24" ht="15.75" x14ac:dyDescent="0.25">
      <c r="Q50" s="48"/>
      <c r="R50" s="48"/>
      <c r="S50" s="48"/>
      <c r="U50" s="17" t="s">
        <v>28</v>
      </c>
      <c r="V50" s="23"/>
      <c r="W50" s="36"/>
      <c r="X50" s="36"/>
    </row>
    <row r="51" spans="17:24" ht="15.75" x14ac:dyDescent="0.25">
      <c r="U51" s="40" t="s">
        <v>29</v>
      </c>
      <c r="V51" s="36"/>
      <c r="W51" s="34">
        <f>W45*0.025/12</f>
        <v>17337.5</v>
      </c>
      <c r="X51" s="34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37"/>
  <sheetViews>
    <sheetView topLeftCell="A4" zoomScaleNormal="100" workbookViewId="0">
      <selection activeCell="Q36" sqref="Q36"/>
    </sheetView>
  </sheetViews>
  <sheetFormatPr defaultRowHeight="15" x14ac:dyDescent="0.25"/>
  <cols>
    <col min="14" max="14" width="20.85546875" customWidth="1"/>
  </cols>
  <sheetData>
    <row r="2" spans="1:1" x14ac:dyDescent="0.25">
      <c r="A2" s="6"/>
    </row>
    <row r="32" spans="14:15" x14ac:dyDescent="0.25">
      <c r="N32">
        <v>40.880000000000003</v>
      </c>
      <c r="O32">
        <f>N32*10.764</f>
        <v>440.03232000000003</v>
      </c>
    </row>
    <row r="34" spans="14:14" x14ac:dyDescent="0.25">
      <c r="N34">
        <v>6500000</v>
      </c>
    </row>
    <row r="35" spans="14:14" x14ac:dyDescent="0.25">
      <c r="N35">
        <v>390000</v>
      </c>
    </row>
    <row r="36" spans="14:14" x14ac:dyDescent="0.25">
      <c r="N36">
        <v>30000</v>
      </c>
    </row>
    <row r="37" spans="14:14" x14ac:dyDescent="0.25">
      <c r="N37">
        <f>SUM(N34:N36)</f>
        <v>6920000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2024-02-21T06:49:35Z</dcterms:modified>
</cp:coreProperties>
</file>