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C0F62CF-09DC-4FF9-B9B9-8638F89CF1C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  <sheet name="Sheet10" sheetId="13" r:id="rId10"/>
    <sheet name="Sheet11" sheetId="14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" l="1"/>
  <c r="B21" i="1"/>
  <c r="J32" i="1"/>
  <c r="F13" i="1"/>
  <c r="G14" i="1"/>
  <c r="H14" i="1"/>
  <c r="G13" i="1"/>
  <c r="H13" i="1"/>
  <c r="B38" i="1"/>
  <c r="B37" i="1"/>
  <c r="G8" i="1"/>
  <c r="I7" i="1"/>
  <c r="G7" i="1"/>
  <c r="H6" i="1"/>
  <c r="B34" i="1"/>
  <c r="D19" i="1"/>
  <c r="C19" i="1"/>
  <c r="D10" i="1"/>
  <c r="D11" i="1" s="1"/>
  <c r="D12" i="1" s="1"/>
  <c r="D13" i="1" s="1"/>
  <c r="D8" i="1"/>
  <c r="D6" i="1"/>
  <c r="D5" i="1"/>
  <c r="D14" i="1" s="1"/>
  <c r="C10" i="1"/>
  <c r="C11" i="1" s="1"/>
  <c r="C8" i="1"/>
  <c r="C6" i="1"/>
  <c r="C5" i="1"/>
  <c r="C14" i="1" s="1"/>
  <c r="I6" i="1"/>
  <c r="G6" i="1"/>
  <c r="B19" i="1"/>
  <c r="F6" i="1"/>
  <c r="J27" i="1"/>
  <c r="D15" i="1" l="1"/>
  <c r="D17" i="1" s="1"/>
  <c r="C12" i="1"/>
  <c r="C13" i="1" s="1"/>
  <c r="C15" i="1" s="1"/>
  <c r="D39" i="1"/>
  <c r="J26" i="1"/>
  <c r="D18" i="1" l="1"/>
  <c r="D20" i="1"/>
  <c r="C17" i="1"/>
  <c r="C18" i="1" s="1"/>
  <c r="J31" i="1"/>
  <c r="J30" i="1"/>
  <c r="C20" i="1" l="1"/>
  <c r="J29" i="1"/>
  <c r="J28" i="1"/>
  <c r="G38" i="1"/>
  <c r="H38" i="1" s="1"/>
  <c r="G37" i="1"/>
  <c r="H37" i="1" s="1"/>
  <c r="D38" i="1"/>
  <c r="D37" i="1"/>
  <c r="G36" i="1"/>
  <c r="G35" i="1"/>
  <c r="G34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8" i="1"/>
</calcChain>
</file>

<file path=xl/sharedStrings.xml><?xml version="1.0" encoding="utf-8"?>
<sst xmlns="http://schemas.openxmlformats.org/spreadsheetml/2006/main" count="40" uniqueCount="37">
  <si>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</si>
  <si>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</si>
  <si>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</si>
  <si>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</si>
  <si>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</si>
  <si>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</si>
  <si>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</si>
  <si>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</si>
  <si>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</si>
  <si>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</si>
  <si>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</si>
  <si>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</si>
  <si>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</si>
  <si>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</si>
  <si>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</si>
  <si>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</si>
  <si>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</si>
  <si>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</si>
  <si>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</si>
  <si>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</si>
  <si>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</si>
  <si>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</si>
  <si>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</si>
  <si>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</si>
  <si>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</si>
  <si>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</si>
  <si>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</si>
  <si>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</si>
  <si>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1904/Verstile Valley</t>
  </si>
  <si>
    <t>Sai Icon / 208</t>
  </si>
  <si>
    <t>Haware City / 2701</t>
  </si>
  <si>
    <t xml:space="preserve">Flat No. </t>
  </si>
  <si>
    <t>Flat No. 208</t>
  </si>
  <si>
    <t>Balcony Area</t>
  </si>
  <si>
    <t>Open Terrace</t>
  </si>
  <si>
    <t>Total 2 Flats Value</t>
  </si>
  <si>
    <t xml:space="preserve">40% Terrace Area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</si>
</sst>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87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7" fillId="0" borderId="3" xfId="0" applyFont="1" applyBorder="1"/>
    <xf numFmtId="43" fontId="0" fillId="0" borderId="6" xfId="0" applyNumberFormat="1" applyBorder="1"/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12" fillId="0" borderId="1" xfId="0" applyFont="1" applyBorder="1"/>
    <xf numFmtId="0" fontId="15" fillId="0" borderId="1" xfId="0" applyFont="1" applyBorder="1" applyAlignment="1">
      <alignment horizontal="center"/>
    </xf>
    <xf numFmtId="43" fontId="16" fillId="0" borderId="1" xfId="0" applyNumberFormat="1" applyFont="1" applyBorder="1"/>
    <xf numFmtId="0" fontId="16" fillId="0" borderId="1" xfId="1" applyNumberFormat="1" applyFont="1" applyFill="1" applyBorder="1"/>
    <xf numFmtId="10" fontId="16" fillId="0" borderId="1" xfId="1" applyNumberFormat="1" applyFont="1" applyFill="1" applyBorder="1"/>
    <xf numFmtId="43" fontId="16" fillId="0" borderId="1" xfId="1" applyFont="1" applyFill="1" applyBorder="1"/>
    <xf numFmtId="0" fontId="15" fillId="0" borderId="1" xfId="0" applyFont="1" applyBorder="1"/>
    <xf numFmtId="43" fontId="15" fillId="0" borderId="1" xfId="0" applyNumberFormat="1" applyFont="1" applyBorder="1"/>
    <xf numFmtId="43" fontId="11" fillId="2" borderId="1" xfId="1" applyFont="1" applyFill="1" applyBorder="1"/>
    <xf numFmtId="165" fontId="2" fillId="2" borderId="1" xfId="1" applyNumberFormat="1" applyFont="1" applyFill="1" applyBorder="1"/>
    <xf numFmtId="43" fontId="0" fillId="2" borderId="1" xfId="0" applyNumberFormat="1" applyFill="1" applyBorder="1"/>
    <xf numFmtId="0" fontId="0" fillId="2" borderId="1" xfId="0" applyFill="1" applyBorder="1"/>
    <xf numFmtId="43" fontId="12" fillId="2" borderId="1" xfId="0" applyNumberFormat="1" applyFont="1" applyFill="1" applyBorder="1"/>
    <xf numFmtId="0" fontId="6" fillId="2" borderId="1" xfId="0" applyFont="1" applyFill="1" applyBorder="1"/>
    <xf numFmtId="43" fontId="7" fillId="2" borderId="1" xfId="0" applyNumberFormat="1" applyFont="1" applyFill="1" applyBorder="1"/>
    <xf numFmtId="0" fontId="7" fillId="2" borderId="1" xfId="0" applyFont="1" applyFill="1" applyBorder="1"/>
    <xf numFmtId="43" fontId="2" fillId="2" borderId="1" xfId="0" applyNumberFormat="1" applyFont="1" applyFill="1" applyBorder="1"/>
    <xf numFmtId="164" fontId="7" fillId="2" borderId="1" xfId="0" applyNumberFormat="1" applyFont="1" applyFill="1" applyBorder="1"/>
    <xf numFmtId="43" fontId="5" fillId="2" borderId="1" xfId="0" applyNumberFormat="1" applyFont="1" applyFill="1" applyBorder="1"/>
    <xf numFmtId="43" fontId="7" fillId="2" borderId="0" xfId="0" applyNumberFormat="1" applyFont="1" applyFill="1"/>
    <xf numFmtId="43" fontId="5" fillId="2" borderId="0" xfId="0" applyNumberFormat="1" applyFont="1" applyFill="1"/>
    <xf numFmtId="43" fontId="12" fillId="3" borderId="1" xfId="0" applyNumberFormat="1" applyFont="1" applyFill="1" applyBorder="1"/>
    <xf numFmtId="43" fontId="12" fillId="3" borderId="1" xfId="1" applyFont="1" applyFill="1" applyBorder="1"/>
    <xf numFmtId="43" fontId="7" fillId="3" borderId="1" xfId="0" applyNumberFormat="1" applyFont="1" applyFill="1" applyBorder="1"/>
    <xf numFmtId="164" fontId="12" fillId="3" borderId="1" xfId="1" applyNumberFormat="1" applyFont="1" applyFill="1" applyBorder="1"/>
    <xf numFmtId="0" fontId="7" fillId="3" borderId="1" xfId="0" applyFont="1" applyFill="1" applyBorder="1"/>
    <xf numFmtId="0" fontId="9" fillId="3" borderId="1" xfId="0" applyFont="1" applyFill="1" applyBorder="1" applyAlignment="1">
      <alignment horizontal="center" wrapText="1"/>
    </xf>
    <xf numFmtId="43" fontId="10" fillId="3" borderId="1" xfId="1" applyFont="1" applyFill="1" applyBorder="1"/>
    <xf numFmtId="0" fontId="10" fillId="3" borderId="1" xfId="0" applyFont="1" applyFill="1" applyBorder="1"/>
    <xf numFmtId="10" fontId="10" fillId="3" borderId="1" xfId="0" applyNumberFormat="1" applyFont="1" applyFill="1" applyBorder="1"/>
    <xf numFmtId="0" fontId="9" fillId="3" borderId="1" xfId="0" applyFont="1" applyFill="1" applyBorder="1"/>
    <xf numFmtId="43" fontId="9" fillId="3" borderId="1" xfId="0" applyNumberFormat="1" applyFont="1" applyFill="1" applyBorder="1"/>
    <xf numFmtId="43" fontId="10" fillId="3" borderId="1" xfId="0" applyNumberFormat="1" applyFont="1" applyFill="1" applyBorder="1"/>
    <xf numFmtId="0" fontId="9" fillId="2" borderId="1" xfId="0" applyFont="1" applyFill="1" applyBorder="1" applyAlignment="1">
      <alignment horizontal="center" wrapText="1"/>
    </xf>
    <xf numFmtId="43" fontId="10" fillId="2" borderId="1" xfId="1" applyFont="1" applyFill="1" applyBorder="1"/>
    <xf numFmtId="0" fontId="10" fillId="2" borderId="1" xfId="0" applyFont="1" applyFill="1" applyBorder="1"/>
    <xf numFmtId="10" fontId="10" fillId="2" borderId="1" xfId="0" applyNumberFormat="1" applyFont="1" applyFill="1" applyBorder="1"/>
    <xf numFmtId="0" fontId="9" fillId="2" borderId="1" xfId="0" applyFont="1" applyFill="1" applyBorder="1"/>
    <xf numFmtId="43" fontId="9" fillId="2" borderId="1" xfId="0" applyNumberFormat="1" applyFont="1" applyFill="1" applyBorder="1"/>
    <xf numFmtId="43" fontId="10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CF697-EC76-4683-B310-26A721A7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449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476997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6E813-9D19-4065-A712-E94E6F8E6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53797" cy="78115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10292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6B8A7D-4E2B-4276-8DAC-617AE4217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96692" cy="798306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581787</xdr:colOff>
      <xdr:row>40</xdr:row>
      <xdr:rowOff>86774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809A83-6741-4E06-80A1-9E1C291B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458587" cy="7516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17</xdr:col>
      <xdr:colOff>58519</xdr:colOff>
      <xdr:row>84</xdr:row>
      <xdr:rowOff>58009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42ED0F-F705-4BD4-B95B-CC8193D0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906000"/>
          <a:ext cx="9812119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3F570-A960-481F-BADC-F0876A56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678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19</xdr:col>
      <xdr:colOff>39722</xdr:colOff>
      <xdr:row>85</xdr:row>
      <xdr:rowOff>124879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057903-DCCE-41B0-AAF4-6C55EF9F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1622122" cy="7554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420771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7DF5C-A05B-4F47-8ECD-FBB5F6ECF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974596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20</xdr:col>
      <xdr:colOff>125540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8E3E7D-201B-4CEA-84B4-CE5A4099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288965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297273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C910E-83A0-443B-8E5C-6B71797B3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18073" cy="8135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392451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9BADE-F6B1-4625-8055-E7A4531B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03651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41</xdr:row>
      <xdr:rowOff>172564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D6D7AE-5C2C-4C21-8A96-2C77960C3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79830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115933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EDB61-BD84-4AEC-9838-EBBD5F03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98333" cy="8278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CE94F-5D11-4EFD-8678-F0657CF2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J19" sqref="J19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6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8"/>
      <c r="B1" s="20"/>
      <c r="C1" s="15"/>
      <c r="F1" s="28"/>
      <c r="G1" s="20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73" t="s">
        <v>28</v>
      </c>
      <c r="C2" s="80" t="s">
        <v>29</v>
      </c>
      <c r="D2" s="48" t="s">
        <v>30</v>
      </c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74">
        <v>11500</v>
      </c>
      <c r="C3" s="81">
        <v>8300</v>
      </c>
      <c r="D3" s="49">
        <v>13000</v>
      </c>
      <c r="E3" s="16"/>
      <c r="F3" s="37">
        <v>2016</v>
      </c>
      <c r="G3" s="30">
        <v>2024</v>
      </c>
      <c r="H3" s="38">
        <f>G3-F3</f>
        <v>8</v>
      </c>
      <c r="M3" s="6"/>
      <c r="N3" s="7"/>
      <c r="O3" s="5"/>
    </row>
    <row r="4" spans="1:15" ht="33" x14ac:dyDescent="0.3">
      <c r="A4" s="29" t="s">
        <v>1</v>
      </c>
      <c r="B4" s="74">
        <v>2700</v>
      </c>
      <c r="C4" s="81">
        <v>2700</v>
      </c>
      <c r="D4" s="49">
        <v>2700</v>
      </c>
      <c r="E4" s="39"/>
      <c r="F4" s="40"/>
      <c r="H4" s="38"/>
      <c r="L4" s="24"/>
      <c r="M4" s="6"/>
      <c r="N4" s="7"/>
      <c r="O4" s="5"/>
    </row>
    <row r="5" spans="1:15" ht="16.5" x14ac:dyDescent="0.3">
      <c r="A5" s="19" t="s">
        <v>2</v>
      </c>
      <c r="B5" s="74">
        <f>B3-B4</f>
        <v>8800</v>
      </c>
      <c r="C5" s="81">
        <f t="shared" ref="C5:D5" si="0">C3-C4</f>
        <v>5600</v>
      </c>
      <c r="D5" s="49">
        <f t="shared" si="0"/>
        <v>10300</v>
      </c>
      <c r="E5" s="68" t="s">
        <v>31</v>
      </c>
      <c r="F5" s="68" t="s">
        <v>27</v>
      </c>
      <c r="G5" s="55" t="s">
        <v>32</v>
      </c>
      <c r="H5" s="56" t="s">
        <v>33</v>
      </c>
      <c r="I5" s="57" t="s">
        <v>34</v>
      </c>
      <c r="J5" s="58"/>
      <c r="M5" s="6"/>
      <c r="N5" s="7"/>
      <c r="O5" s="5"/>
    </row>
    <row r="6" spans="1:15" ht="16.5" x14ac:dyDescent="0.3">
      <c r="A6" s="19" t="s">
        <v>3</v>
      </c>
      <c r="B6" s="74">
        <f>B4</f>
        <v>2700</v>
      </c>
      <c r="C6" s="81">
        <f t="shared" ref="C6" si="1">C4</f>
        <v>2700</v>
      </c>
      <c r="D6" s="49">
        <f t="shared" ref="D6" si="2">D4</f>
        <v>2700</v>
      </c>
      <c r="E6" s="68">
        <v>1904</v>
      </c>
      <c r="F6" s="68">
        <f>37.17*10.764</f>
        <v>400.09787999999998</v>
      </c>
      <c r="G6" s="59">
        <f>35.86*10.764</f>
        <v>385.99703999999997</v>
      </c>
      <c r="H6" s="59">
        <f>2.81*10.764</f>
        <v>30.246839999999999</v>
      </c>
      <c r="I6" s="59">
        <f>23.89*10.764</f>
        <v>257.15195999999997</v>
      </c>
      <c r="J6" s="60"/>
      <c r="M6" s="6"/>
      <c r="N6" s="7"/>
      <c r="O6" s="5"/>
    </row>
    <row r="7" spans="1:15" ht="16.5" x14ac:dyDescent="0.3">
      <c r="A7" s="19" t="s">
        <v>4</v>
      </c>
      <c r="B7" s="75">
        <v>0</v>
      </c>
      <c r="C7" s="82">
        <v>0</v>
      </c>
      <c r="D7" s="50">
        <v>8</v>
      </c>
      <c r="E7" s="69"/>
      <c r="F7" s="70">
        <f>F6*1.1</f>
        <v>440.10766799999999</v>
      </c>
      <c r="G7" s="61">
        <f>G6+H6</f>
        <v>416.24387999999999</v>
      </c>
      <c r="H7" s="62"/>
      <c r="I7" s="63">
        <f>I6*40%</f>
        <v>102.860784</v>
      </c>
      <c r="J7" s="62" t="s">
        <v>36</v>
      </c>
      <c r="M7" s="25"/>
      <c r="N7" s="26"/>
      <c r="O7" s="5"/>
    </row>
    <row r="8" spans="1:15" ht="16.5" x14ac:dyDescent="0.3">
      <c r="A8" s="19" t="s">
        <v>5</v>
      </c>
      <c r="B8" s="75">
        <f>B9-B7</f>
        <v>60</v>
      </c>
      <c r="C8" s="82">
        <f t="shared" ref="C8:D8" si="3">C9-C7</f>
        <v>60</v>
      </c>
      <c r="D8" s="50">
        <f t="shared" si="3"/>
        <v>52</v>
      </c>
      <c r="E8" s="71"/>
      <c r="F8" s="72"/>
      <c r="G8" s="61">
        <f>G7+I7</f>
        <v>519.10466399999996</v>
      </c>
      <c r="H8" s="64"/>
      <c r="I8" s="65"/>
      <c r="J8" s="60"/>
      <c r="M8" s="25"/>
      <c r="N8" s="26"/>
      <c r="O8" s="5"/>
    </row>
    <row r="9" spans="1:15" ht="16.5" x14ac:dyDescent="0.3">
      <c r="A9" s="19" t="s">
        <v>6</v>
      </c>
      <c r="B9" s="75">
        <v>60</v>
      </c>
      <c r="C9" s="82">
        <v>60</v>
      </c>
      <c r="D9" s="50">
        <v>60</v>
      </c>
      <c r="E9" s="41"/>
      <c r="J9" s="12"/>
      <c r="K9" s="10"/>
      <c r="L9" s="10"/>
      <c r="M9" s="9"/>
      <c r="N9" s="26"/>
      <c r="O9" s="5"/>
    </row>
    <row r="10" spans="1:15" ht="33" x14ac:dyDescent="0.3">
      <c r="A10" s="29" t="s">
        <v>7</v>
      </c>
      <c r="B10" s="75">
        <f>90*B7/B9</f>
        <v>0</v>
      </c>
      <c r="C10" s="82">
        <f t="shared" ref="C10:D10" si="4">90*C7/C9</f>
        <v>0</v>
      </c>
      <c r="D10" s="50">
        <f t="shared" si="4"/>
        <v>12</v>
      </c>
      <c r="E10" s="41"/>
      <c r="F10" s="39"/>
      <c r="G10" s="30"/>
      <c r="H10" s="33"/>
      <c r="I10" s="12"/>
      <c r="J10" s="12"/>
      <c r="K10" s="10"/>
      <c r="L10" s="10"/>
      <c r="M10" s="9"/>
      <c r="N10" s="26"/>
      <c r="O10" s="5"/>
    </row>
    <row r="11" spans="1:15" ht="16.5" x14ac:dyDescent="0.3">
      <c r="A11" s="19"/>
      <c r="B11" s="76">
        <f>B10%</f>
        <v>0</v>
      </c>
      <c r="C11" s="83">
        <f t="shared" ref="C11:D11" si="5">C10%</f>
        <v>0</v>
      </c>
      <c r="D11" s="51">
        <f t="shared" si="5"/>
        <v>0.12</v>
      </c>
      <c r="E11" s="42"/>
      <c r="F11" s="43"/>
      <c r="G11" s="34"/>
      <c r="H11" s="33"/>
      <c r="I11" s="12"/>
      <c r="J11" s="12"/>
      <c r="K11" s="10"/>
      <c r="L11" s="10"/>
      <c r="M11" s="9"/>
      <c r="N11" s="27"/>
      <c r="O11" s="5"/>
    </row>
    <row r="12" spans="1:15" ht="16.5" x14ac:dyDescent="0.3">
      <c r="A12" s="19" t="s">
        <v>8</v>
      </c>
      <c r="B12" s="74">
        <f>B6*B11</f>
        <v>0</v>
      </c>
      <c r="C12" s="81">
        <f t="shared" ref="C12:D12" si="6">C6*C11</f>
        <v>0</v>
      </c>
      <c r="D12" s="52">
        <f t="shared" si="6"/>
        <v>324</v>
      </c>
      <c r="E12" s="41"/>
      <c r="F12" s="44" t="s">
        <v>26</v>
      </c>
      <c r="G12" s="34" t="s">
        <v>32</v>
      </c>
      <c r="H12" s="33"/>
      <c r="I12" s="23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74">
        <f>B6-B12</f>
        <v>2700</v>
      </c>
      <c r="C13" s="81">
        <f t="shared" ref="C13:D13" si="7">C6-C12</f>
        <v>2700</v>
      </c>
      <c r="D13" s="52">
        <f t="shared" si="7"/>
        <v>2376</v>
      </c>
      <c r="E13" s="45"/>
      <c r="F13" s="16">
        <f>395+48</f>
        <v>443</v>
      </c>
      <c r="G13" s="66">
        <f>360+33</f>
        <v>393</v>
      </c>
      <c r="H13" s="67">
        <f>129+120</f>
        <v>249</v>
      </c>
      <c r="I13" s="12"/>
      <c r="J13" s="12"/>
      <c r="K13" s="10"/>
      <c r="L13" s="10"/>
      <c r="M13" s="46"/>
      <c r="N13" s="7"/>
      <c r="O13" s="5"/>
    </row>
    <row r="14" spans="1:15" ht="16.5" x14ac:dyDescent="0.3">
      <c r="A14" s="19" t="s">
        <v>2</v>
      </c>
      <c r="B14" s="74">
        <f>B5</f>
        <v>8800</v>
      </c>
      <c r="C14" s="81">
        <f t="shared" ref="C14" si="8">C5</f>
        <v>5600</v>
      </c>
      <c r="D14" s="49">
        <f t="shared" ref="D14" si="9">D5</f>
        <v>10300</v>
      </c>
      <c r="E14" s="16"/>
      <c r="G14" s="66">
        <f>G13+100</f>
        <v>493</v>
      </c>
      <c r="H14" s="67">
        <f>H13*40%</f>
        <v>99.600000000000009</v>
      </c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74">
        <f>B14+B13</f>
        <v>11500</v>
      </c>
      <c r="C15" s="81">
        <f t="shared" ref="C15:D15" si="10">C14+C13</f>
        <v>8300</v>
      </c>
      <c r="D15" s="49">
        <f t="shared" si="10"/>
        <v>12676</v>
      </c>
      <c r="E15" s="16"/>
      <c r="G15" s="35"/>
      <c r="H15" s="33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77">
        <v>400</v>
      </c>
      <c r="C16" s="84">
        <v>519</v>
      </c>
      <c r="D16" s="53">
        <v>415</v>
      </c>
      <c r="E16" s="16"/>
      <c r="F16" s="36"/>
      <c r="G16" s="34"/>
      <c r="H16" s="17"/>
      <c r="I16" s="8"/>
      <c r="N16" s="26"/>
      <c r="O16" s="5"/>
    </row>
    <row r="17" spans="1:15" ht="16.5" x14ac:dyDescent="0.3">
      <c r="A17" s="19" t="s">
        <v>11</v>
      </c>
      <c r="B17" s="78">
        <f>B15*B16</f>
        <v>4600000</v>
      </c>
      <c r="C17" s="85">
        <f t="shared" ref="C17:D17" si="11">C15*C16</f>
        <v>4307700</v>
      </c>
      <c r="D17" s="54">
        <f t="shared" si="11"/>
        <v>5260540</v>
      </c>
      <c r="E17" s="16"/>
      <c r="F17" s="36"/>
      <c r="G17" s="16"/>
      <c r="H17" s="17"/>
      <c r="I17" s="8"/>
      <c r="N17" s="17"/>
      <c r="O17" s="21"/>
    </row>
    <row r="18" spans="1:15" ht="16.5" hidden="1" x14ac:dyDescent="0.3">
      <c r="A18" s="19" t="s">
        <v>24</v>
      </c>
      <c r="B18" s="78">
        <f>B17*0.9</f>
        <v>4140000</v>
      </c>
      <c r="C18" s="85">
        <f t="shared" ref="C18:D18" si="12">C17*0.9</f>
        <v>3876930</v>
      </c>
      <c r="D18" s="54">
        <f t="shared" si="12"/>
        <v>4734486</v>
      </c>
      <c r="E18" s="16"/>
      <c r="F18" s="16"/>
      <c r="G18" s="16"/>
      <c r="H18" s="17"/>
      <c r="I18" s="8"/>
      <c r="N18" s="17"/>
      <c r="O18" s="8"/>
    </row>
    <row r="19" spans="1:15" ht="16.5" x14ac:dyDescent="0.3">
      <c r="A19" s="19" t="s">
        <v>12</v>
      </c>
      <c r="B19" s="79">
        <f>B4*440</f>
        <v>1188000</v>
      </c>
      <c r="C19" s="86">
        <f>C4*586</f>
        <v>1582200</v>
      </c>
      <c r="D19" s="49">
        <f>D4*498</f>
        <v>1344600</v>
      </c>
      <c r="E19" s="16"/>
      <c r="F19" s="16"/>
      <c r="G19" s="16"/>
    </row>
    <row r="20" spans="1:15" ht="16.5" x14ac:dyDescent="0.3">
      <c r="A20" s="19" t="s">
        <v>16</v>
      </c>
      <c r="B20" s="70">
        <f>B17*0.03/12</f>
        <v>11500</v>
      </c>
      <c r="C20" s="86">
        <f t="shared" ref="C20" si="13">C17*0.03/12</f>
        <v>10769.25</v>
      </c>
      <c r="D20" s="49">
        <f t="shared" ref="D20" si="14">D17*0.03/12</f>
        <v>13151.349999999999</v>
      </c>
      <c r="E20" s="16"/>
    </row>
    <row r="21" spans="1:15" ht="15.75" x14ac:dyDescent="0.25">
      <c r="A21" s="47" t="s">
        <v>35</v>
      </c>
      <c r="B21" s="68">
        <f>B17+C17</f>
        <v>8907700</v>
      </c>
      <c r="C21" s="16"/>
    </row>
    <row r="22" spans="1:15" x14ac:dyDescent="0.25">
      <c r="B22" s="16"/>
      <c r="C22" s="16"/>
    </row>
    <row r="24" spans="1:15" x14ac:dyDescent="0.25">
      <c r="D24" s="11" t="s">
        <v>14</v>
      </c>
    </row>
    <row r="25" spans="1:15" x14ac:dyDescent="0.25">
      <c r="B25" s="22" t="s">
        <v>20</v>
      </c>
      <c r="C25" s="22" t="s">
        <v>15</v>
      </c>
      <c r="D25" s="22" t="s">
        <v>21</v>
      </c>
      <c r="E25" s="22"/>
      <c r="F25" s="22" t="s">
        <v>11</v>
      </c>
      <c r="G25" s="22" t="s">
        <v>17</v>
      </c>
      <c r="H25" s="13" t="s">
        <v>18</v>
      </c>
      <c r="I25" s="13" t="s">
        <v>19</v>
      </c>
      <c r="J25" s="13"/>
    </row>
    <row r="26" spans="1:15" ht="17.25" x14ac:dyDescent="0.3">
      <c r="B26" s="22"/>
      <c r="C26" s="22">
        <v>392</v>
      </c>
      <c r="D26" s="22"/>
      <c r="E26" s="22"/>
      <c r="F26" s="22">
        <v>4500000</v>
      </c>
      <c r="G26" s="31">
        <f t="shared" ref="G26:G32" si="15">F26/C26</f>
        <v>11479.591836734693</v>
      </c>
      <c r="H26" s="14" t="e">
        <f>F26/D26</f>
        <v>#DIV/0!</v>
      </c>
      <c r="I26" s="14" t="e">
        <f t="shared" ref="I26:I32" si="16">F26/B26</f>
        <v>#DIV/0!</v>
      </c>
      <c r="J26" s="13">
        <f>B26/C26</f>
        <v>0</v>
      </c>
      <c r="K26" s="18"/>
    </row>
    <row r="27" spans="1:15" ht="17.25" x14ac:dyDescent="0.3">
      <c r="B27" s="22"/>
      <c r="C27" s="22">
        <v>400</v>
      </c>
      <c r="D27" s="22"/>
      <c r="E27" s="22"/>
      <c r="F27" s="22">
        <v>4459000</v>
      </c>
      <c r="G27" s="31">
        <f t="shared" si="15"/>
        <v>11147.5</v>
      </c>
      <c r="H27" s="14" t="e">
        <f>F27/D27</f>
        <v>#DIV/0!</v>
      </c>
      <c r="I27" s="14" t="e">
        <f t="shared" si="16"/>
        <v>#DIV/0!</v>
      </c>
      <c r="J27" s="13">
        <f>B27/C27</f>
        <v>0</v>
      </c>
      <c r="K27" s="18"/>
    </row>
    <row r="28" spans="1:15" x14ac:dyDescent="0.25">
      <c r="B28" s="22"/>
      <c r="C28" s="22">
        <v>400</v>
      </c>
      <c r="D28" s="22"/>
      <c r="E28" s="22"/>
      <c r="F28" s="31">
        <v>4500000</v>
      </c>
      <c r="G28" s="31">
        <f t="shared" si="15"/>
        <v>11250</v>
      </c>
      <c r="H28" s="14" t="e">
        <f t="shared" ref="H28:H32" si="17">F28/D28</f>
        <v>#DIV/0!</v>
      </c>
      <c r="I28" s="14" t="e">
        <f t="shared" si="16"/>
        <v>#DIV/0!</v>
      </c>
      <c r="J28" s="13">
        <f t="shared" ref="J28:J32" si="18">D28/C28</f>
        <v>0</v>
      </c>
    </row>
    <row r="29" spans="1:15" x14ac:dyDescent="0.25">
      <c r="B29" s="22"/>
      <c r="C29" s="22">
        <v>710</v>
      </c>
      <c r="D29" s="22"/>
      <c r="E29" s="22"/>
      <c r="F29" s="31">
        <v>6200000</v>
      </c>
      <c r="G29" s="31">
        <f t="shared" si="15"/>
        <v>8732.3943661971825</v>
      </c>
      <c r="H29" s="14" t="e">
        <f t="shared" si="17"/>
        <v>#DIV/0!</v>
      </c>
      <c r="I29" s="14" t="e">
        <f t="shared" si="16"/>
        <v>#DIV/0!</v>
      </c>
      <c r="J29" s="13">
        <f t="shared" si="18"/>
        <v>0</v>
      </c>
    </row>
    <row r="30" spans="1:15" x14ac:dyDescent="0.25">
      <c r="B30" s="22"/>
      <c r="C30" s="22">
        <v>386</v>
      </c>
      <c r="D30" s="22"/>
      <c r="E30" s="22"/>
      <c r="F30" s="31">
        <v>3101000</v>
      </c>
      <c r="G30" s="31">
        <f t="shared" si="15"/>
        <v>8033.6787564766837</v>
      </c>
      <c r="H30" s="14" t="e">
        <f t="shared" si="17"/>
        <v>#DIV/0!</v>
      </c>
      <c r="I30" s="14" t="e">
        <f t="shared" si="16"/>
        <v>#DIV/0!</v>
      </c>
      <c r="J30" s="13">
        <f t="shared" si="18"/>
        <v>0</v>
      </c>
    </row>
    <row r="31" spans="1:15" x14ac:dyDescent="0.25">
      <c r="B31" s="22"/>
      <c r="C31" s="22">
        <v>386</v>
      </c>
      <c r="D31" s="22"/>
      <c r="E31" s="22"/>
      <c r="F31" s="31">
        <v>4362000</v>
      </c>
      <c r="G31" s="31">
        <f t="shared" si="15"/>
        <v>11300.518134715026</v>
      </c>
      <c r="H31" s="14" t="e">
        <f t="shared" si="17"/>
        <v>#DIV/0!</v>
      </c>
      <c r="I31" s="14" t="e">
        <f t="shared" si="16"/>
        <v>#DIV/0!</v>
      </c>
      <c r="J31" s="13">
        <f t="shared" si="18"/>
        <v>0</v>
      </c>
    </row>
    <row r="32" spans="1:15" x14ac:dyDescent="0.25">
      <c r="B32" s="22"/>
      <c r="C32" s="22">
        <v>400</v>
      </c>
      <c r="D32" s="22"/>
      <c r="E32" s="22"/>
      <c r="F32" s="22">
        <v>4600000</v>
      </c>
      <c r="G32" s="31">
        <f t="shared" si="15"/>
        <v>11500</v>
      </c>
      <c r="H32" s="14" t="e">
        <f t="shared" si="17"/>
        <v>#DIV/0!</v>
      </c>
      <c r="I32" s="14" t="e">
        <f t="shared" si="16"/>
        <v>#DIV/0!</v>
      </c>
      <c r="J32" s="13">
        <f t="shared" si="18"/>
        <v>0</v>
      </c>
    </row>
    <row r="33" spans="1:10" x14ac:dyDescent="0.25">
      <c r="B33" s="11" t="s">
        <v>22</v>
      </c>
    </row>
    <row r="34" spans="1:10" x14ac:dyDescent="0.25">
      <c r="B34" s="22">
        <f>38.29*10.764</f>
        <v>412.15355999999997</v>
      </c>
      <c r="C34" s="22">
        <v>4200000</v>
      </c>
      <c r="D34" s="22">
        <f t="shared" ref="D34:D39" si="19">C34/B34</f>
        <v>10190.376615938972</v>
      </c>
      <c r="E34" s="22">
        <v>294000</v>
      </c>
      <c r="F34" s="22">
        <v>30000</v>
      </c>
      <c r="G34" s="31">
        <f>F34+E34+C34</f>
        <v>4524000</v>
      </c>
      <c r="H34" s="13">
        <f>G34/B34</f>
        <v>10976.491383454264</v>
      </c>
      <c r="I34" s="14"/>
      <c r="J34" s="13"/>
    </row>
    <row r="35" spans="1:10" x14ac:dyDescent="0.25">
      <c r="B35" s="22">
        <v>488</v>
      </c>
      <c r="C35" s="22">
        <v>5560000</v>
      </c>
      <c r="D35" s="22">
        <f t="shared" si="19"/>
        <v>11393.442622950819</v>
      </c>
      <c r="E35" s="22">
        <v>315000</v>
      </c>
      <c r="F35" s="22">
        <v>30000</v>
      </c>
      <c r="G35" s="31">
        <f>F35+E35+C35</f>
        <v>5905000</v>
      </c>
      <c r="H35" s="13">
        <f>G35/B35</f>
        <v>12100.409836065573</v>
      </c>
      <c r="I35" s="14"/>
      <c r="J35" s="13"/>
    </row>
    <row r="36" spans="1:10" x14ac:dyDescent="0.25">
      <c r="B36" s="22">
        <v>442</v>
      </c>
      <c r="C36" s="22">
        <v>5102500</v>
      </c>
      <c r="D36" s="22">
        <f t="shared" si="19"/>
        <v>11544.117647058823</v>
      </c>
      <c r="E36" s="22">
        <v>504300</v>
      </c>
      <c r="F36" s="22">
        <v>30000</v>
      </c>
      <c r="G36" s="31">
        <f>F36+E36+C36</f>
        <v>5636800</v>
      </c>
      <c r="H36" s="13">
        <f>G36/B36</f>
        <v>12752.941176470587</v>
      </c>
      <c r="I36" s="13"/>
      <c r="J36" s="13"/>
    </row>
    <row r="37" spans="1:10" ht="15.75" x14ac:dyDescent="0.25">
      <c r="A37" s="32"/>
      <c r="B37" s="22">
        <f>24.89*10.764</f>
        <v>267.91595999999998</v>
      </c>
      <c r="C37" s="22">
        <v>2020000</v>
      </c>
      <c r="D37" s="22">
        <f t="shared" si="19"/>
        <v>7539.6777407363115</v>
      </c>
      <c r="E37" s="22">
        <v>141400</v>
      </c>
      <c r="F37" s="22">
        <v>20200</v>
      </c>
      <c r="G37" s="31">
        <f>F37+E37+C37</f>
        <v>2181600</v>
      </c>
      <c r="H37" s="13">
        <f>G37/B37</f>
        <v>8142.8519599952169</v>
      </c>
      <c r="I37" s="13"/>
      <c r="J37" s="13"/>
    </row>
    <row r="38" spans="1:10" ht="15.75" x14ac:dyDescent="0.25">
      <c r="A38" s="32"/>
      <c r="B38" s="22">
        <f>74.12*10.764</f>
        <v>797.82767999999999</v>
      </c>
      <c r="C38" s="22">
        <v>6411500</v>
      </c>
      <c r="D38" s="22">
        <f t="shared" si="19"/>
        <v>8036.1964879433617</v>
      </c>
      <c r="E38" s="22">
        <v>448810</v>
      </c>
      <c r="F38" s="22">
        <v>30000</v>
      </c>
      <c r="G38" s="31">
        <f>F38+E38+C38</f>
        <v>6890310</v>
      </c>
      <c r="H38" s="13">
        <f>G38/B38</f>
        <v>8636.3386138721089</v>
      </c>
      <c r="I38" s="13"/>
      <c r="J38" s="13"/>
    </row>
    <row r="39" spans="1:10" ht="15.75" x14ac:dyDescent="0.25">
      <c r="A39" s="32"/>
      <c r="B39" s="22"/>
      <c r="C39" s="22"/>
      <c r="D39" s="22" t="e">
        <f t="shared" si="19"/>
        <v>#DIV/0!</v>
      </c>
      <c r="E39" s="22"/>
      <c r="F39" s="22"/>
      <c r="G39" s="22"/>
      <c r="H39" s="13"/>
      <c r="I39" s="13"/>
      <c r="J39" s="13"/>
    </row>
    <row r="40" spans="1:10" ht="15.75" x14ac:dyDescent="0.25">
      <c r="A40" s="32"/>
    </row>
    <row r="41" spans="1:10" ht="15.75" x14ac:dyDescent="0.25">
      <c r="A41" s="32"/>
    </row>
    <row r="42" spans="1:10" ht="15.75" x14ac:dyDescent="0.25">
      <c r="A42" s="32"/>
    </row>
    <row r="43" spans="1:10" ht="15.75" x14ac:dyDescent="0.25">
      <c r="A43" s="32"/>
    </row>
    <row r="63" spans="4:6" x14ac:dyDescent="0.25">
      <c r="D63" s="16"/>
      <c r="E63" s="16"/>
      <c r="F63" s="1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8161C-E384-44B6-A93A-6CC46F0C6DD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36B2E-E47F-4B53-B448-E82C904060A9}">
  <dimension ref="A1"/>
  <sheetViews>
    <sheetView topLeftCell="A22" workbookViewId="0">
      <selection activeCell="B53" sqref="B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46" workbookViewId="0">
      <selection activeCell="A47" sqref="A4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05C41-8ACE-4C10-B572-B06FF0FA276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2024-02-21T04:53:16Z</dcterms:modified>
</cp:coreProperties>
</file>