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LASHKARIA INDRASUKH\"/>
    </mc:Choice>
  </mc:AlternateContent>
  <xr:revisionPtr revIDLastSave="0" documentId="13_ncr:1_{1BB55143-B6CE-4287-BBB4-9F3E4D931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- Wing" sheetId="87" r:id="rId1"/>
    <sheet name="A - Wing (Sale)" sheetId="103" r:id="rId2"/>
    <sheet name="A - Wing (Rehab)" sheetId="105" r:id="rId3"/>
    <sheet name="B - Wing" sheetId="102" r:id="rId4"/>
    <sheet name="B - Wing (Sale)" sheetId="106" r:id="rId5"/>
    <sheet name="B - Wing (Rehab)" sheetId="107" r:id="rId6"/>
    <sheet name="Total" sheetId="79" r:id="rId7"/>
    <sheet name="RERA" sheetId="80" r:id="rId8"/>
    <sheet name="Typical Floor" sheetId="85" r:id="rId9"/>
    <sheet name="IGR" sheetId="94" r:id="rId10"/>
    <sheet name="RR" sheetId="95" r:id="rId11"/>
  </sheets>
  <definedNames>
    <definedName name="_xlnm._FilterDatabase" localSheetId="0" hidden="1">'A - Wing'!$M$1:$M$62</definedName>
    <definedName name="_xlnm._FilterDatabase" localSheetId="2" hidden="1">'A - Wing (Rehab)'!$E$3:$E$29</definedName>
    <definedName name="_xlnm._FilterDatabase" localSheetId="1" hidden="1">'A - Wing (Sale)'!$E$13:$E$36</definedName>
    <definedName name="_xlnm._FilterDatabase" localSheetId="3" hidden="1">'B - Wing'!$M$1:$M$48</definedName>
    <definedName name="_xlnm._FilterDatabase" localSheetId="5" hidden="1">'B - Wing (Rehab)'!$E$1:$E$29</definedName>
    <definedName name="_xlnm._FilterDatabase" localSheetId="4" hidden="1">'B - Wing (Sale)'!$E$10:$E$26</definedName>
  </definedNames>
  <calcPr calcId="191029"/>
</workbook>
</file>

<file path=xl/calcChain.xml><?xml version="1.0" encoding="utf-8"?>
<calcChain xmlns="http://schemas.openxmlformats.org/spreadsheetml/2006/main">
  <c r="K13" i="79" l="1"/>
  <c r="H13" i="79"/>
  <c r="G13" i="79"/>
  <c r="F13" i="79"/>
  <c r="E13" i="79"/>
  <c r="D13" i="79"/>
  <c r="D4" i="79"/>
  <c r="D6" i="79" s="1"/>
  <c r="H11" i="79"/>
  <c r="G11" i="79"/>
  <c r="F11" i="79"/>
  <c r="F52" i="102"/>
  <c r="E11" i="79"/>
  <c r="D9" i="79"/>
  <c r="D11" i="79" s="1"/>
  <c r="E6" i="79"/>
  <c r="F6" i="79"/>
  <c r="G6" i="79"/>
  <c r="H6" i="79"/>
  <c r="D5" i="79"/>
  <c r="H9" i="106"/>
  <c r="H10" i="106" s="1"/>
  <c r="H11" i="106" s="1"/>
  <c r="H12" i="106" s="1"/>
  <c r="H13" i="106" s="1"/>
  <c r="H14" i="106" s="1"/>
  <c r="H15" i="106" s="1"/>
  <c r="H16" i="106" s="1"/>
  <c r="H17" i="106" s="1"/>
  <c r="H18" i="106" s="1"/>
  <c r="H19" i="106" s="1"/>
  <c r="H20" i="106" s="1"/>
  <c r="H21" i="106" s="1"/>
  <c r="H22" i="106" s="1"/>
  <c r="H23" i="106" s="1"/>
  <c r="H24" i="106" s="1"/>
  <c r="H25" i="106" s="1"/>
  <c r="H26" i="106" s="1"/>
  <c r="F29" i="107"/>
  <c r="F24" i="107"/>
  <c r="J23" i="107"/>
  <c r="K23" i="107" s="1"/>
  <c r="G23" i="107"/>
  <c r="L23" i="107" s="1"/>
  <c r="J22" i="107"/>
  <c r="K22" i="107" s="1"/>
  <c r="G22" i="107"/>
  <c r="L22" i="107" s="1"/>
  <c r="S21" i="107"/>
  <c r="J21" i="107"/>
  <c r="K21" i="107" s="1"/>
  <c r="G21" i="107"/>
  <c r="L21" i="107" s="1"/>
  <c r="J20" i="107"/>
  <c r="K20" i="107" s="1"/>
  <c r="G20" i="107"/>
  <c r="L20" i="107" s="1"/>
  <c r="J19" i="107"/>
  <c r="K19" i="107" s="1"/>
  <c r="G19" i="107"/>
  <c r="L19" i="107" s="1"/>
  <c r="J18" i="107"/>
  <c r="K18" i="107" s="1"/>
  <c r="G18" i="107"/>
  <c r="L18" i="107" s="1"/>
  <c r="J17" i="107"/>
  <c r="K17" i="107" s="1"/>
  <c r="G17" i="107"/>
  <c r="L17" i="107" s="1"/>
  <c r="J16" i="107"/>
  <c r="K16" i="107" s="1"/>
  <c r="G16" i="107"/>
  <c r="L16" i="107" s="1"/>
  <c r="J15" i="107"/>
  <c r="K15" i="107" s="1"/>
  <c r="G15" i="107"/>
  <c r="L15" i="107" s="1"/>
  <c r="J14" i="107"/>
  <c r="K14" i="107" s="1"/>
  <c r="G14" i="107"/>
  <c r="L14" i="107" s="1"/>
  <c r="J13" i="107"/>
  <c r="K13" i="107" s="1"/>
  <c r="G13" i="107"/>
  <c r="L13" i="107" s="1"/>
  <c r="J12" i="107"/>
  <c r="K12" i="107" s="1"/>
  <c r="G12" i="107"/>
  <c r="L12" i="107" s="1"/>
  <c r="J11" i="107"/>
  <c r="K11" i="107" s="1"/>
  <c r="G11" i="107"/>
  <c r="L11" i="107" s="1"/>
  <c r="J10" i="107"/>
  <c r="K10" i="107" s="1"/>
  <c r="G10" i="107"/>
  <c r="L10" i="107" s="1"/>
  <c r="J9" i="107"/>
  <c r="K9" i="107" s="1"/>
  <c r="G9" i="107"/>
  <c r="L9" i="107" s="1"/>
  <c r="J8" i="107"/>
  <c r="K8" i="107" s="1"/>
  <c r="G8" i="107"/>
  <c r="L8" i="107" s="1"/>
  <c r="J7" i="107"/>
  <c r="K7" i="107" s="1"/>
  <c r="G7" i="107"/>
  <c r="L7" i="107" s="1"/>
  <c r="J6" i="107"/>
  <c r="K6" i="107" s="1"/>
  <c r="G6" i="107"/>
  <c r="L6" i="107" s="1"/>
  <c r="J5" i="107"/>
  <c r="K5" i="107" s="1"/>
  <c r="G5" i="107"/>
  <c r="L5" i="107" s="1"/>
  <c r="J4" i="107"/>
  <c r="H4" i="107"/>
  <c r="H5" i="107" s="1"/>
  <c r="H6" i="107" s="1"/>
  <c r="H7" i="107" s="1"/>
  <c r="H8" i="107" s="1"/>
  <c r="H9" i="107" s="1"/>
  <c r="H10" i="107" s="1"/>
  <c r="H11" i="107" s="1"/>
  <c r="H12" i="107" s="1"/>
  <c r="H13" i="107" s="1"/>
  <c r="H14" i="107" s="1"/>
  <c r="H15" i="107" s="1"/>
  <c r="H16" i="107" s="1"/>
  <c r="H17" i="107" s="1"/>
  <c r="H18" i="107" s="1"/>
  <c r="H19" i="107" s="1"/>
  <c r="H20" i="107" s="1"/>
  <c r="G4" i="107"/>
  <c r="L4" i="107" s="1"/>
  <c r="J3" i="107"/>
  <c r="K3" i="107" s="1"/>
  <c r="G3" i="107"/>
  <c r="F27" i="106"/>
  <c r="G26" i="106"/>
  <c r="L26" i="106" s="1"/>
  <c r="G25" i="106"/>
  <c r="L25" i="106" s="1"/>
  <c r="G24" i="106"/>
  <c r="L24" i="106" s="1"/>
  <c r="G23" i="106"/>
  <c r="L23" i="106" s="1"/>
  <c r="G22" i="106"/>
  <c r="L22" i="106" s="1"/>
  <c r="G21" i="106"/>
  <c r="L21" i="106" s="1"/>
  <c r="G20" i="106"/>
  <c r="L20" i="106" s="1"/>
  <c r="G19" i="106"/>
  <c r="L19" i="106" s="1"/>
  <c r="G18" i="106"/>
  <c r="L18" i="106" s="1"/>
  <c r="G17" i="106"/>
  <c r="L17" i="106" s="1"/>
  <c r="G16" i="106"/>
  <c r="L16" i="106" s="1"/>
  <c r="G15" i="106"/>
  <c r="L15" i="106" s="1"/>
  <c r="G14" i="106"/>
  <c r="L14" i="106" s="1"/>
  <c r="G13" i="106"/>
  <c r="L13" i="106" s="1"/>
  <c r="G12" i="106"/>
  <c r="L12" i="106" s="1"/>
  <c r="P11" i="106"/>
  <c r="G11" i="106"/>
  <c r="L11" i="106" s="1"/>
  <c r="G10" i="106"/>
  <c r="G9" i="106"/>
  <c r="L9" i="106" s="1"/>
  <c r="F4" i="106"/>
  <c r="G3" i="106"/>
  <c r="L3" i="106" s="1"/>
  <c r="F34" i="105"/>
  <c r="F29" i="105"/>
  <c r="J28" i="105"/>
  <c r="K28" i="105" s="1"/>
  <c r="G28" i="105"/>
  <c r="L28" i="105" s="1"/>
  <c r="J27" i="105"/>
  <c r="K27" i="105" s="1"/>
  <c r="G27" i="105"/>
  <c r="L27" i="105" s="1"/>
  <c r="J26" i="105"/>
  <c r="K26" i="105" s="1"/>
  <c r="G26" i="105"/>
  <c r="L26" i="105" s="1"/>
  <c r="J25" i="105"/>
  <c r="K25" i="105" s="1"/>
  <c r="G25" i="105"/>
  <c r="L25" i="105" s="1"/>
  <c r="J24" i="105"/>
  <c r="N24" i="105" s="1"/>
  <c r="G24" i="105"/>
  <c r="L24" i="105" s="1"/>
  <c r="J23" i="105"/>
  <c r="K23" i="105" s="1"/>
  <c r="G23" i="105"/>
  <c r="L23" i="105" s="1"/>
  <c r="J22" i="105"/>
  <c r="K22" i="105" s="1"/>
  <c r="G22" i="105"/>
  <c r="L22" i="105" s="1"/>
  <c r="J21" i="105"/>
  <c r="K21" i="105" s="1"/>
  <c r="G21" i="105"/>
  <c r="L21" i="105" s="1"/>
  <c r="J20" i="105"/>
  <c r="K20" i="105" s="1"/>
  <c r="G20" i="105"/>
  <c r="L20" i="105" s="1"/>
  <c r="J19" i="105"/>
  <c r="K19" i="105" s="1"/>
  <c r="G19" i="105"/>
  <c r="L19" i="105" s="1"/>
  <c r="J18" i="105"/>
  <c r="K18" i="105" s="1"/>
  <c r="G18" i="105"/>
  <c r="L18" i="105" s="1"/>
  <c r="J17" i="105"/>
  <c r="K17" i="105" s="1"/>
  <c r="G17" i="105"/>
  <c r="L17" i="105" s="1"/>
  <c r="J16" i="105"/>
  <c r="K16" i="105" s="1"/>
  <c r="G16" i="105"/>
  <c r="L16" i="105" s="1"/>
  <c r="J15" i="105"/>
  <c r="K15" i="105" s="1"/>
  <c r="G15" i="105"/>
  <c r="L15" i="105" s="1"/>
  <c r="J14" i="105"/>
  <c r="K14" i="105" s="1"/>
  <c r="G14" i="105"/>
  <c r="L14" i="105" s="1"/>
  <c r="J13" i="105"/>
  <c r="K13" i="105" s="1"/>
  <c r="G13" i="105"/>
  <c r="L13" i="105" s="1"/>
  <c r="J12" i="105"/>
  <c r="K12" i="105" s="1"/>
  <c r="G12" i="105"/>
  <c r="L12" i="105" s="1"/>
  <c r="J11" i="105"/>
  <c r="K11" i="105" s="1"/>
  <c r="G11" i="105"/>
  <c r="L11" i="105" s="1"/>
  <c r="J10" i="105"/>
  <c r="K10" i="105" s="1"/>
  <c r="G10" i="105"/>
  <c r="L10" i="105" s="1"/>
  <c r="J9" i="105"/>
  <c r="K9" i="105" s="1"/>
  <c r="G9" i="105"/>
  <c r="L9" i="105" s="1"/>
  <c r="J8" i="105"/>
  <c r="K8" i="105" s="1"/>
  <c r="G8" i="105"/>
  <c r="L8" i="105" s="1"/>
  <c r="J7" i="105"/>
  <c r="K7" i="105" s="1"/>
  <c r="G7" i="105"/>
  <c r="L7" i="105" s="1"/>
  <c r="J6" i="105"/>
  <c r="K6" i="105" s="1"/>
  <c r="G6" i="105"/>
  <c r="L6" i="105" s="1"/>
  <c r="J5" i="105"/>
  <c r="K5" i="105" s="1"/>
  <c r="G5" i="105"/>
  <c r="J4" i="105"/>
  <c r="K4" i="105" s="1"/>
  <c r="H4" i="105"/>
  <c r="H5" i="105" s="1"/>
  <c r="H6" i="105" s="1"/>
  <c r="H7" i="105" s="1"/>
  <c r="H8" i="105" s="1"/>
  <c r="H9" i="105" s="1"/>
  <c r="H10" i="105" s="1"/>
  <c r="H11" i="105" s="1"/>
  <c r="H12" i="105" s="1"/>
  <c r="H13" i="105" s="1"/>
  <c r="H14" i="105" s="1"/>
  <c r="H15" i="105" s="1"/>
  <c r="H16" i="105" s="1"/>
  <c r="H17" i="105" s="1"/>
  <c r="H18" i="105" s="1"/>
  <c r="H19" i="105" s="1"/>
  <c r="H20" i="105" s="1"/>
  <c r="H21" i="105" s="1"/>
  <c r="H22" i="105" s="1"/>
  <c r="H23" i="105" s="1"/>
  <c r="H24" i="105" s="1"/>
  <c r="H25" i="105" s="1"/>
  <c r="H26" i="105" s="1"/>
  <c r="G4" i="105"/>
  <c r="L4" i="105" s="1"/>
  <c r="J3" i="105"/>
  <c r="K3" i="105" s="1"/>
  <c r="G3" i="105"/>
  <c r="L3" i="105" s="1"/>
  <c r="F36" i="103"/>
  <c r="G35" i="103"/>
  <c r="L35" i="103" s="1"/>
  <c r="G34" i="103"/>
  <c r="L34" i="103" s="1"/>
  <c r="G33" i="103"/>
  <c r="L33" i="103" s="1"/>
  <c r="G32" i="103"/>
  <c r="L32" i="103" s="1"/>
  <c r="G31" i="103"/>
  <c r="L31" i="103" s="1"/>
  <c r="G30" i="103"/>
  <c r="L30" i="103" s="1"/>
  <c r="G29" i="103"/>
  <c r="L29" i="103" s="1"/>
  <c r="G28" i="103"/>
  <c r="L28" i="103" s="1"/>
  <c r="G27" i="103"/>
  <c r="L27" i="103" s="1"/>
  <c r="G26" i="103"/>
  <c r="L26" i="103" s="1"/>
  <c r="G25" i="103"/>
  <c r="L25" i="103" s="1"/>
  <c r="G24" i="103"/>
  <c r="L24" i="103" s="1"/>
  <c r="G23" i="103"/>
  <c r="L23" i="103" s="1"/>
  <c r="G22" i="103"/>
  <c r="L22" i="103" s="1"/>
  <c r="G21" i="103"/>
  <c r="L21" i="103" s="1"/>
  <c r="G20" i="103"/>
  <c r="L20" i="103" s="1"/>
  <c r="G19" i="103"/>
  <c r="L19" i="103" s="1"/>
  <c r="G18" i="103"/>
  <c r="L18" i="103" s="1"/>
  <c r="G17" i="103"/>
  <c r="L17" i="103" s="1"/>
  <c r="G16" i="103"/>
  <c r="L16" i="103" s="1"/>
  <c r="G15" i="103"/>
  <c r="L15" i="103" s="1"/>
  <c r="G14" i="103"/>
  <c r="L14" i="103" s="1"/>
  <c r="G13" i="103"/>
  <c r="L13" i="103" s="1"/>
  <c r="F8" i="103"/>
  <c r="G7" i="103"/>
  <c r="L7" i="103" s="1"/>
  <c r="G6" i="103"/>
  <c r="L6" i="103" s="1"/>
  <c r="G5" i="103"/>
  <c r="L5" i="103" s="1"/>
  <c r="G4" i="103"/>
  <c r="L4" i="103" s="1"/>
  <c r="G3" i="103"/>
  <c r="L3" i="103" s="1"/>
  <c r="J30" i="87"/>
  <c r="K30" i="87" s="1"/>
  <c r="P32" i="102"/>
  <c r="F48" i="102"/>
  <c r="F25" i="102"/>
  <c r="F34" i="87"/>
  <c r="F62" i="87"/>
  <c r="D7" i="94"/>
  <c r="F7" i="94" s="1"/>
  <c r="D6" i="94"/>
  <c r="D5" i="94"/>
  <c r="L4" i="94"/>
  <c r="L10" i="94"/>
  <c r="L11" i="94"/>
  <c r="L12" i="94"/>
  <c r="L13" i="94"/>
  <c r="F4" i="94"/>
  <c r="F5" i="94"/>
  <c r="F6" i="94"/>
  <c r="F10" i="94"/>
  <c r="F11" i="94"/>
  <c r="D4" i="94"/>
  <c r="T21" i="107" l="1"/>
  <c r="L3" i="107"/>
  <c r="L24" i="107" s="1"/>
  <c r="G27" i="106"/>
  <c r="N3" i="105"/>
  <c r="G29" i="105"/>
  <c r="K24" i="105"/>
  <c r="G34" i="105"/>
  <c r="H21" i="107"/>
  <c r="H22" i="107" s="1"/>
  <c r="H23" i="107" s="1"/>
  <c r="L29" i="107"/>
  <c r="K4" i="107"/>
  <c r="Y21" i="107"/>
  <c r="G29" i="107"/>
  <c r="G24" i="107"/>
  <c r="I3" i="106"/>
  <c r="L10" i="106"/>
  <c r="L27" i="106" s="1"/>
  <c r="G4" i="106"/>
  <c r="H27" i="105"/>
  <c r="L34" i="105"/>
  <c r="L5" i="105"/>
  <c r="L29" i="105" s="1"/>
  <c r="I3" i="103"/>
  <c r="G8" i="103"/>
  <c r="L8" i="103"/>
  <c r="L36" i="103"/>
  <c r="G36" i="103"/>
  <c r="I24" i="107" l="1"/>
  <c r="V21" i="107"/>
  <c r="I9" i="106"/>
  <c r="I4" i="106"/>
  <c r="J3" i="106"/>
  <c r="L4" i="106"/>
  <c r="H28" i="105"/>
  <c r="J3" i="103"/>
  <c r="I4" i="103"/>
  <c r="J4" i="103" s="1"/>
  <c r="K4" i="103" s="1"/>
  <c r="J24" i="107" l="1"/>
  <c r="W21" i="107"/>
  <c r="K3" i="106"/>
  <c r="J4" i="106"/>
  <c r="I10" i="106"/>
  <c r="J10" i="106" s="1"/>
  <c r="K10" i="106" s="1"/>
  <c r="J9" i="106"/>
  <c r="I5" i="103"/>
  <c r="J5" i="103" s="1"/>
  <c r="K5" i="103" s="1"/>
  <c r="K3" i="103"/>
  <c r="I11" i="106" l="1"/>
  <c r="K9" i="106"/>
  <c r="I6" i="103"/>
  <c r="J6" i="103" s="1"/>
  <c r="K6" i="103" s="1"/>
  <c r="J11" i="106" l="1"/>
  <c r="I12" i="106"/>
  <c r="J12" i="106" s="1"/>
  <c r="K12" i="106" s="1"/>
  <c r="I7" i="103"/>
  <c r="H13" i="103"/>
  <c r="I13" i="106" l="1"/>
  <c r="J13" i="106" s="1"/>
  <c r="K13" i="106" s="1"/>
  <c r="K11" i="106"/>
  <c r="I29" i="105"/>
  <c r="J29" i="105"/>
  <c r="H14" i="103"/>
  <c r="I13" i="103"/>
  <c r="J7" i="103"/>
  <c r="I8" i="103"/>
  <c r="I14" i="106" l="1"/>
  <c r="K7" i="103"/>
  <c r="J8" i="103"/>
  <c r="J13" i="103"/>
  <c r="H15" i="103"/>
  <c r="I14" i="103"/>
  <c r="J14" i="103" s="1"/>
  <c r="K14" i="103" s="1"/>
  <c r="I15" i="106" l="1"/>
  <c r="J15" i="106" s="1"/>
  <c r="K15" i="106" s="1"/>
  <c r="J14" i="106"/>
  <c r="K13" i="103"/>
  <c r="H16" i="103"/>
  <c r="I15" i="103"/>
  <c r="K14" i="106" l="1"/>
  <c r="I16" i="106"/>
  <c r="J15" i="103"/>
  <c r="H17" i="103"/>
  <c r="I16" i="103"/>
  <c r="J16" i="103" s="1"/>
  <c r="K16" i="103" s="1"/>
  <c r="J16" i="106" l="1"/>
  <c r="I17" i="106"/>
  <c r="J17" i="106" s="1"/>
  <c r="K17" i="106" s="1"/>
  <c r="H18" i="103"/>
  <c r="I17" i="103"/>
  <c r="K15" i="103"/>
  <c r="I18" i="106" l="1"/>
  <c r="J18" i="106" s="1"/>
  <c r="K18" i="106" s="1"/>
  <c r="K16" i="106"/>
  <c r="J17" i="103"/>
  <c r="H19" i="103"/>
  <c r="I18" i="103"/>
  <c r="J18" i="103" s="1"/>
  <c r="K18" i="103" s="1"/>
  <c r="I19" i="106" l="1"/>
  <c r="J19" i="106" s="1"/>
  <c r="H20" i="103"/>
  <c r="I19" i="103"/>
  <c r="J19" i="103" s="1"/>
  <c r="K19" i="103" s="1"/>
  <c r="K17" i="103"/>
  <c r="K19" i="106" l="1"/>
  <c r="I20" i="106"/>
  <c r="J20" i="106" s="1"/>
  <c r="K20" i="106" s="1"/>
  <c r="H21" i="103"/>
  <c r="I20" i="103"/>
  <c r="I21" i="106" l="1"/>
  <c r="J21" i="106" s="1"/>
  <c r="K21" i="106" s="1"/>
  <c r="J20" i="103"/>
  <c r="I21" i="103"/>
  <c r="J21" i="103" s="1"/>
  <c r="K21" i="103" s="1"/>
  <c r="H22" i="103"/>
  <c r="I22" i="106" l="1"/>
  <c r="J22" i="106" s="1"/>
  <c r="K22" i="106" s="1"/>
  <c r="I22" i="103"/>
  <c r="J22" i="103" s="1"/>
  <c r="H23" i="103"/>
  <c r="K20" i="103"/>
  <c r="I23" i="106" l="1"/>
  <c r="J23" i="106" s="1"/>
  <c r="K23" i="106" s="1"/>
  <c r="I23" i="103"/>
  <c r="J23" i="103" s="1"/>
  <c r="K23" i="103" s="1"/>
  <c r="H24" i="103"/>
  <c r="K22" i="103"/>
  <c r="N21" i="103"/>
  <c r="I24" i="106" l="1"/>
  <c r="J24" i="106" s="1"/>
  <c r="K24" i="106" s="1"/>
  <c r="I24" i="103"/>
  <c r="J24" i="103" s="1"/>
  <c r="K24" i="103" s="1"/>
  <c r="H25" i="103"/>
  <c r="I26" i="106" l="1"/>
  <c r="I25" i="106"/>
  <c r="J25" i="106" s="1"/>
  <c r="K25" i="106" s="1"/>
  <c r="I25" i="103"/>
  <c r="J25" i="103" s="1"/>
  <c r="K25" i="103" s="1"/>
  <c r="H26" i="103"/>
  <c r="I29" i="107" l="1"/>
  <c r="J26" i="106"/>
  <c r="I27" i="106"/>
  <c r="H27" i="103"/>
  <c r="I26" i="103"/>
  <c r="J26" i="103" s="1"/>
  <c r="K26" i="103" s="1"/>
  <c r="J29" i="107" l="1"/>
  <c r="K26" i="106"/>
  <c r="J27" i="106"/>
  <c r="I27" i="103"/>
  <c r="J27" i="103" s="1"/>
  <c r="K27" i="103" s="1"/>
  <c r="H28" i="103"/>
  <c r="H29" i="103" l="1"/>
  <c r="I28" i="103"/>
  <c r="J28" i="103" s="1"/>
  <c r="K28" i="103" s="1"/>
  <c r="I29" i="103" l="1"/>
  <c r="J29" i="103" s="1"/>
  <c r="K29" i="103" s="1"/>
  <c r="H30" i="103"/>
  <c r="H31" i="103" l="1"/>
  <c r="I30" i="103"/>
  <c r="J30" i="103" s="1"/>
  <c r="K30" i="103" s="1"/>
  <c r="I31" i="103" l="1"/>
  <c r="J31" i="103" s="1"/>
  <c r="K31" i="103" s="1"/>
  <c r="H32" i="103"/>
  <c r="H33" i="103" l="1"/>
  <c r="I32" i="103"/>
  <c r="J32" i="103" s="1"/>
  <c r="K32" i="103" s="1"/>
  <c r="I33" i="103" l="1"/>
  <c r="J33" i="103" s="1"/>
  <c r="K33" i="103" s="1"/>
  <c r="H34" i="103"/>
  <c r="H35" i="103" l="1"/>
  <c r="I35" i="103" s="1"/>
  <c r="I34" i="103"/>
  <c r="J34" i="103" s="1"/>
  <c r="K34" i="103" s="1"/>
  <c r="I34" i="105" l="1"/>
  <c r="J35" i="103"/>
  <c r="I36" i="103"/>
  <c r="J34" i="105" l="1"/>
  <c r="K35" i="103"/>
  <c r="J36" i="103"/>
  <c r="G31" i="102" l="1"/>
  <c r="G32" i="102"/>
  <c r="L32" i="102" s="1"/>
  <c r="G33" i="102"/>
  <c r="G34" i="102"/>
  <c r="L34" i="102" s="1"/>
  <c r="G35" i="102"/>
  <c r="G36" i="102"/>
  <c r="L36" i="102" s="1"/>
  <c r="G37" i="102"/>
  <c r="L37" i="102" s="1"/>
  <c r="G38" i="102"/>
  <c r="L38" i="102" s="1"/>
  <c r="G39" i="102"/>
  <c r="G40" i="102"/>
  <c r="L40" i="102" s="1"/>
  <c r="G41" i="102"/>
  <c r="L41" i="102" s="1"/>
  <c r="G42" i="102"/>
  <c r="L42" i="102" s="1"/>
  <c r="G43" i="102"/>
  <c r="G44" i="102"/>
  <c r="G45" i="102"/>
  <c r="L45" i="102" s="1"/>
  <c r="G46" i="102"/>
  <c r="L46" i="102" s="1"/>
  <c r="G47" i="102"/>
  <c r="L47" i="102" s="1"/>
  <c r="G30" i="102"/>
  <c r="G61" i="87"/>
  <c r="L61" i="87" s="1"/>
  <c r="G60" i="87"/>
  <c r="L60" i="87" s="1"/>
  <c r="G59" i="87"/>
  <c r="L59" i="87" s="1"/>
  <c r="G58" i="87"/>
  <c r="L58" i="87" s="1"/>
  <c r="G57" i="87"/>
  <c r="L57" i="87" s="1"/>
  <c r="G56" i="87"/>
  <c r="L56" i="87" s="1"/>
  <c r="G55" i="87"/>
  <c r="L55" i="87" s="1"/>
  <c r="G54" i="87"/>
  <c r="L54" i="87" s="1"/>
  <c r="G53" i="87"/>
  <c r="L53" i="87" s="1"/>
  <c r="G52" i="87"/>
  <c r="L52" i="87" s="1"/>
  <c r="G51" i="87"/>
  <c r="L51" i="87" s="1"/>
  <c r="G50" i="87"/>
  <c r="L50" i="87" s="1"/>
  <c r="G49" i="87"/>
  <c r="L49" i="87" s="1"/>
  <c r="G48" i="87"/>
  <c r="L48" i="87" s="1"/>
  <c r="G47" i="87"/>
  <c r="L47" i="87" s="1"/>
  <c r="G46" i="87"/>
  <c r="L46" i="87" s="1"/>
  <c r="G45" i="87"/>
  <c r="L45" i="87" s="1"/>
  <c r="G44" i="87"/>
  <c r="L44" i="87" s="1"/>
  <c r="G43" i="87"/>
  <c r="L43" i="87" s="1"/>
  <c r="G42" i="87"/>
  <c r="L42" i="87" s="1"/>
  <c r="G41" i="87"/>
  <c r="L41" i="87" s="1"/>
  <c r="G40" i="87"/>
  <c r="L40" i="87" s="1"/>
  <c r="G39" i="87"/>
  <c r="E58" i="85"/>
  <c r="E56" i="85"/>
  <c r="E53" i="85"/>
  <c r="E52" i="85"/>
  <c r="E51" i="85"/>
  <c r="E30" i="85"/>
  <c r="E29" i="85"/>
  <c r="E27" i="85"/>
  <c r="H3" i="85"/>
  <c r="X21" i="80"/>
  <c r="X22" i="80"/>
  <c r="X23" i="80"/>
  <c r="X24" i="80"/>
  <c r="X25" i="80"/>
  <c r="X26" i="80"/>
  <c r="X27" i="80"/>
  <c r="X20" i="80"/>
  <c r="E24" i="85"/>
  <c r="E23" i="85"/>
  <c r="E22" i="85"/>
  <c r="E21" i="85"/>
  <c r="E18" i="85"/>
  <c r="E17" i="85"/>
  <c r="E16" i="85"/>
  <c r="E15" i="85"/>
  <c r="V42" i="95"/>
  <c r="G4" i="102"/>
  <c r="L4" i="102" s="1"/>
  <c r="G5" i="102"/>
  <c r="L5" i="102" s="1"/>
  <c r="G6" i="102"/>
  <c r="L6" i="102" s="1"/>
  <c r="G7" i="102"/>
  <c r="L7" i="102" s="1"/>
  <c r="G8" i="102"/>
  <c r="L8" i="102" s="1"/>
  <c r="G9" i="102"/>
  <c r="L9" i="102" s="1"/>
  <c r="G10" i="102"/>
  <c r="L10" i="102" s="1"/>
  <c r="G11" i="102"/>
  <c r="L11" i="102" s="1"/>
  <c r="G12" i="102"/>
  <c r="L12" i="102" s="1"/>
  <c r="G13" i="102"/>
  <c r="L13" i="102" s="1"/>
  <c r="G14" i="102"/>
  <c r="L14" i="102" s="1"/>
  <c r="G15" i="102"/>
  <c r="L15" i="102" s="1"/>
  <c r="G16" i="102"/>
  <c r="L16" i="102" s="1"/>
  <c r="G17" i="102"/>
  <c r="L17" i="102" s="1"/>
  <c r="G18" i="102"/>
  <c r="L18" i="102" s="1"/>
  <c r="G19" i="102"/>
  <c r="L19" i="102" s="1"/>
  <c r="G20" i="102"/>
  <c r="L20" i="102" s="1"/>
  <c r="G21" i="102"/>
  <c r="L21" i="102" s="1"/>
  <c r="G22" i="102"/>
  <c r="L22" i="102" s="1"/>
  <c r="G23" i="102"/>
  <c r="L23" i="102" s="1"/>
  <c r="G24" i="102"/>
  <c r="L24" i="102" s="1"/>
  <c r="L31" i="102"/>
  <c r="L33" i="102"/>
  <c r="L35" i="102"/>
  <c r="L39" i="102"/>
  <c r="L43" i="102"/>
  <c r="L44" i="102"/>
  <c r="J3" i="102"/>
  <c r="G31" i="87"/>
  <c r="L31" i="87" s="1"/>
  <c r="G32" i="87"/>
  <c r="L32" i="87" s="1"/>
  <c r="G33" i="87"/>
  <c r="L33" i="87" s="1"/>
  <c r="T67" i="80"/>
  <c r="S22" i="102"/>
  <c r="H4" i="102"/>
  <c r="G3" i="102"/>
  <c r="L37" i="85"/>
  <c r="L40" i="85" s="1"/>
  <c r="L3" i="85"/>
  <c r="L5" i="85" s="1"/>
  <c r="G11" i="87"/>
  <c r="L11" i="87" s="1"/>
  <c r="G12" i="87"/>
  <c r="L12" i="87" s="1"/>
  <c r="G13" i="87"/>
  <c r="L13" i="87" s="1"/>
  <c r="G17" i="87"/>
  <c r="L17" i="87" s="1"/>
  <c r="G15" i="87"/>
  <c r="L15" i="87" s="1"/>
  <c r="G16" i="87"/>
  <c r="L16" i="87" s="1"/>
  <c r="G10" i="87"/>
  <c r="L10" i="87" s="1"/>
  <c r="G9" i="87"/>
  <c r="L9" i="87" s="1"/>
  <c r="G8" i="87"/>
  <c r="L8" i="87" s="1"/>
  <c r="G7" i="87"/>
  <c r="L7" i="87" s="1"/>
  <c r="G4" i="87"/>
  <c r="L4" i="87" s="1"/>
  <c r="G5" i="87"/>
  <c r="L5" i="87" s="1"/>
  <c r="G6" i="87"/>
  <c r="L6" i="87" s="1"/>
  <c r="E48" i="85"/>
  <c r="E47" i="85"/>
  <c r="E43" i="85"/>
  <c r="E44" i="85"/>
  <c r="E42" i="85"/>
  <c r="E38" i="85"/>
  <c r="E39" i="85"/>
  <c r="E37" i="85"/>
  <c r="J3" i="87"/>
  <c r="D8" i="94"/>
  <c r="D9" i="94"/>
  <c r="D10" i="94"/>
  <c r="D11" i="94"/>
  <c r="D12" i="94"/>
  <c r="D13" i="94"/>
  <c r="D14" i="94"/>
  <c r="D15" i="94"/>
  <c r="D16" i="94"/>
  <c r="D17" i="94"/>
  <c r="D18" i="94"/>
  <c r="G18" i="87"/>
  <c r="L18" i="87" s="1"/>
  <c r="G19" i="87"/>
  <c r="L19" i="87" s="1"/>
  <c r="G20" i="87"/>
  <c r="L20" i="87" s="1"/>
  <c r="G21" i="87"/>
  <c r="L21" i="87" s="1"/>
  <c r="G22" i="87"/>
  <c r="L22" i="87" s="1"/>
  <c r="G23" i="87"/>
  <c r="L23" i="87" s="1"/>
  <c r="G24" i="87"/>
  <c r="L24" i="87" s="1"/>
  <c r="G25" i="87"/>
  <c r="L25" i="87" s="1"/>
  <c r="G26" i="87"/>
  <c r="L26" i="87" s="1"/>
  <c r="G27" i="87"/>
  <c r="L27" i="87" s="1"/>
  <c r="G28" i="87"/>
  <c r="L28" i="87" s="1"/>
  <c r="G29" i="87"/>
  <c r="L29" i="87" s="1"/>
  <c r="G30" i="87"/>
  <c r="L30" i="87" s="1"/>
  <c r="G3" i="87"/>
  <c r="E12" i="85"/>
  <c r="E11" i="85"/>
  <c r="E10" i="85"/>
  <c r="E9" i="85"/>
  <c r="E4" i="85"/>
  <c r="E5" i="85"/>
  <c r="E6" i="85"/>
  <c r="E3" i="85"/>
  <c r="L30" i="102" l="1"/>
  <c r="L48" i="102" s="1"/>
  <c r="G48" i="102"/>
  <c r="L39" i="87"/>
  <c r="L62" i="87" s="1"/>
  <c r="G62" i="87"/>
  <c r="L3" i="87"/>
  <c r="G25" i="102"/>
  <c r="L3" i="102"/>
  <c r="L25" i="102" s="1"/>
  <c r="N3" i="87"/>
  <c r="F9" i="94"/>
  <c r="F8" i="94"/>
  <c r="T22" i="102"/>
  <c r="K3" i="102"/>
  <c r="J4" i="102"/>
  <c r="K4" i="102" s="1"/>
  <c r="H5" i="102"/>
  <c r="H6" i="102" s="1"/>
  <c r="H7" i="102" s="1"/>
  <c r="H8" i="102" s="1"/>
  <c r="H9" i="102" s="1"/>
  <c r="H10" i="102" s="1"/>
  <c r="H11" i="102" s="1"/>
  <c r="H12" i="102" s="1"/>
  <c r="H13" i="102" s="1"/>
  <c r="H14" i="102" s="1"/>
  <c r="H15" i="102" s="1"/>
  <c r="H16" i="102" s="1"/>
  <c r="H17" i="102" s="1"/>
  <c r="H18" i="102" s="1"/>
  <c r="H19" i="102" s="1"/>
  <c r="H20" i="102" s="1"/>
  <c r="H21" i="102" s="1"/>
  <c r="G14" i="87"/>
  <c r="L14" i="87" s="1"/>
  <c r="K31" i="94"/>
  <c r="F31" i="94"/>
  <c r="H31" i="94" s="1"/>
  <c r="H22" i="102" l="1"/>
  <c r="I21" i="102"/>
  <c r="Y22" i="102"/>
  <c r="G34" i="87"/>
  <c r="L34" i="87"/>
  <c r="J5" i="102"/>
  <c r="K5" i="102" s="1"/>
  <c r="K32" i="94"/>
  <c r="K3" i="79"/>
  <c r="J4" i="94"/>
  <c r="J5" i="94"/>
  <c r="L5" i="94" s="1"/>
  <c r="J6" i="94"/>
  <c r="L6" i="94" s="1"/>
  <c r="J7" i="94"/>
  <c r="L7" i="94" s="1"/>
  <c r="J8" i="94"/>
  <c r="L8" i="94" s="1"/>
  <c r="J9" i="94"/>
  <c r="L9" i="94" s="1"/>
  <c r="J10" i="94"/>
  <c r="J11" i="94"/>
  <c r="J12" i="94"/>
  <c r="J13" i="94"/>
  <c r="J14" i="94"/>
  <c r="J15" i="94"/>
  <c r="L15" i="94" s="1"/>
  <c r="J16" i="94"/>
  <c r="L16" i="94" s="1"/>
  <c r="J17" i="94"/>
  <c r="J18" i="94"/>
  <c r="J19" i="94"/>
  <c r="J20" i="94"/>
  <c r="L20" i="94" s="1"/>
  <c r="J21" i="94"/>
  <c r="L21" i="94" s="1"/>
  <c r="J22" i="94"/>
  <c r="L22" i="94" s="1"/>
  <c r="F18" i="94"/>
  <c r="F21" i="94"/>
  <c r="F12" i="94"/>
  <c r="F14" i="94"/>
  <c r="F15" i="94"/>
  <c r="F16" i="94"/>
  <c r="D19" i="94"/>
  <c r="F19" i="94" s="1"/>
  <c r="D20" i="94"/>
  <c r="F20" i="94" s="1"/>
  <c r="J6" i="102" l="1"/>
  <c r="K6" i="102" s="1"/>
  <c r="L19" i="94"/>
  <c r="L18" i="94"/>
  <c r="L14" i="94"/>
  <c r="L17" i="94"/>
  <c r="F17" i="94"/>
  <c r="F13" i="94"/>
  <c r="J3" i="94"/>
  <c r="D3" i="94"/>
  <c r="J7" i="102" l="1"/>
  <c r="K7" i="102" s="1"/>
  <c r="F3" i="94"/>
  <c r="L3" i="94"/>
  <c r="J8" i="102" l="1"/>
  <c r="K8" i="102" s="1"/>
  <c r="H4" i="87"/>
  <c r="J4" i="87" l="1"/>
  <c r="J10" i="102"/>
  <c r="K10" i="102" s="1"/>
  <c r="J9" i="102"/>
  <c r="K9" i="102" s="1"/>
  <c r="K3" i="87"/>
  <c r="H5" i="87"/>
  <c r="K4" i="87" l="1"/>
  <c r="J5" i="87"/>
  <c r="K5" i="87" s="1"/>
  <c r="J11" i="102"/>
  <c r="K11" i="102" s="1"/>
  <c r="H6" i="87"/>
  <c r="J6" i="87" l="1"/>
  <c r="K6" i="87" s="1"/>
  <c r="H7" i="87"/>
  <c r="J12" i="102"/>
  <c r="K12" i="102" s="1"/>
  <c r="J7" i="87" l="1"/>
  <c r="K7" i="87" s="1"/>
  <c r="J13" i="102"/>
  <c r="K13" i="102" s="1"/>
  <c r="H8" i="87"/>
  <c r="H9" i="87" l="1"/>
  <c r="J8" i="87"/>
  <c r="J14" i="102"/>
  <c r="K14" i="102" s="1"/>
  <c r="H10" i="87" l="1"/>
  <c r="J9" i="87"/>
  <c r="K9" i="87" s="1"/>
  <c r="H23" i="102"/>
  <c r="H24" i="102" s="1"/>
  <c r="H30" i="102" s="1"/>
  <c r="I30" i="102" s="1"/>
  <c r="J15" i="102"/>
  <c r="K15" i="102" s="1"/>
  <c r="K8" i="87"/>
  <c r="H31" i="102" l="1"/>
  <c r="J30" i="102"/>
  <c r="H11" i="87"/>
  <c r="J10" i="87"/>
  <c r="K10" i="87" s="1"/>
  <c r="J16" i="102"/>
  <c r="K16" i="102" s="1"/>
  <c r="K30" i="102" l="1"/>
  <c r="H32" i="102"/>
  <c r="I31" i="102"/>
  <c r="H12" i="87"/>
  <c r="J11" i="87"/>
  <c r="K11" i="87" s="1"/>
  <c r="J17" i="102"/>
  <c r="K17" i="102" s="1"/>
  <c r="H33" i="102" l="1"/>
  <c r="I32" i="102"/>
  <c r="H13" i="87"/>
  <c r="J18" i="102"/>
  <c r="K18" i="102" s="1"/>
  <c r="J12" i="87"/>
  <c r="H34" i="102" l="1"/>
  <c r="I34" i="102" s="1"/>
  <c r="I33" i="102"/>
  <c r="H14" i="87"/>
  <c r="J19" i="102"/>
  <c r="K19" i="102" s="1"/>
  <c r="K12" i="87"/>
  <c r="H15" i="87" l="1"/>
  <c r="J14" i="87"/>
  <c r="J20" i="102"/>
  <c r="K20" i="102" s="1"/>
  <c r="H16" i="87" l="1"/>
  <c r="J13" i="87"/>
  <c r="J21" i="102"/>
  <c r="K21" i="102" s="1"/>
  <c r="K14" i="87"/>
  <c r="J15" i="87"/>
  <c r="K13" i="87" l="1"/>
  <c r="H17" i="87"/>
  <c r="J22" i="102"/>
  <c r="K22" i="102" s="1"/>
  <c r="K15" i="87"/>
  <c r="J16" i="87"/>
  <c r="H18" i="87" l="1"/>
  <c r="J17" i="87"/>
  <c r="J23" i="102"/>
  <c r="K23" i="102" s="1"/>
  <c r="K16" i="87"/>
  <c r="H19" i="87" l="1"/>
  <c r="J18" i="87"/>
  <c r="K17" i="87"/>
  <c r="H20" i="87" l="1"/>
  <c r="J19" i="87"/>
  <c r="V22" i="102"/>
  <c r="K18" i="87"/>
  <c r="I25" i="102" l="1"/>
  <c r="J24" i="102"/>
  <c r="H21" i="87"/>
  <c r="J20" i="87"/>
  <c r="J31" i="102"/>
  <c r="W22" i="102"/>
  <c r="K19" i="87"/>
  <c r="K31" i="102" l="1"/>
  <c r="K24" i="102"/>
  <c r="J25" i="102"/>
  <c r="H22" i="87"/>
  <c r="J32" i="102"/>
  <c r="K32" i="102" s="1"/>
  <c r="K20" i="87"/>
  <c r="J21" i="87"/>
  <c r="H23" i="87" l="1"/>
  <c r="J22" i="87"/>
  <c r="H35" i="102"/>
  <c r="J33" i="102"/>
  <c r="K33" i="102" s="1"/>
  <c r="K21" i="87"/>
  <c r="H36" i="102" l="1"/>
  <c r="I35" i="102"/>
  <c r="H24" i="87"/>
  <c r="J23" i="87"/>
  <c r="J34" i="102"/>
  <c r="K34" i="102" s="1"/>
  <c r="K22" i="87"/>
  <c r="H37" i="102" l="1"/>
  <c r="I36" i="102"/>
  <c r="H25" i="87"/>
  <c r="K23" i="87"/>
  <c r="J24" i="87"/>
  <c r="H38" i="102" l="1"/>
  <c r="I37" i="102"/>
  <c r="H26" i="87"/>
  <c r="J25" i="87"/>
  <c r="J35" i="102"/>
  <c r="K24" i="87"/>
  <c r="K35" i="102" l="1"/>
  <c r="H39" i="102"/>
  <c r="I38" i="102"/>
  <c r="H27" i="87"/>
  <c r="I27" i="87" s="1"/>
  <c r="J27" i="87" s="1"/>
  <c r="J36" i="102"/>
  <c r="K36" i="102" s="1"/>
  <c r="K25" i="87"/>
  <c r="J26" i="87"/>
  <c r="K27" i="87" l="1"/>
  <c r="N27" i="87"/>
  <c r="H40" i="102"/>
  <c r="I39" i="102"/>
  <c r="H28" i="87"/>
  <c r="J37" i="102"/>
  <c r="K37" i="102" s="1"/>
  <c r="K26" i="87"/>
  <c r="H41" i="102" l="1"/>
  <c r="I40" i="102"/>
  <c r="H29" i="87"/>
  <c r="I29" i="87" s="1"/>
  <c r="J29" i="87" s="1"/>
  <c r="K29" i="87" s="1"/>
  <c r="J28" i="87"/>
  <c r="J38" i="102"/>
  <c r="K38" i="102" s="1"/>
  <c r="H42" i="102" l="1"/>
  <c r="I41" i="102"/>
  <c r="H30" i="87"/>
  <c r="J39" i="102"/>
  <c r="K39" i="102" s="1"/>
  <c r="K28" i="87"/>
  <c r="H43" i="102" l="1"/>
  <c r="I42" i="102"/>
  <c r="H31" i="87"/>
  <c r="J40" i="102"/>
  <c r="K40" i="102" s="1"/>
  <c r="H44" i="102" l="1"/>
  <c r="I43" i="102"/>
  <c r="H32" i="87"/>
  <c r="I31" i="87"/>
  <c r="J31" i="87" s="1"/>
  <c r="K31" i="87" s="1"/>
  <c r="J41" i="102"/>
  <c r="K41" i="102" s="1"/>
  <c r="H45" i="102" l="1"/>
  <c r="I44" i="102"/>
  <c r="H33" i="87"/>
  <c r="I32" i="87"/>
  <c r="J32" i="87" s="1"/>
  <c r="K32" i="87" s="1"/>
  <c r="J42" i="102"/>
  <c r="K42" i="102" s="1"/>
  <c r="H46" i="102" l="1"/>
  <c r="I45" i="102"/>
  <c r="H39" i="87"/>
  <c r="I33" i="87"/>
  <c r="I34" i="87" s="1"/>
  <c r="J43" i="102"/>
  <c r="K43" i="102" s="1"/>
  <c r="H47" i="102" l="1"/>
  <c r="I47" i="102" s="1"/>
  <c r="I46" i="102"/>
  <c r="H40" i="87"/>
  <c r="I39" i="87"/>
  <c r="J33" i="87"/>
  <c r="J34" i="87" s="1"/>
  <c r="J44" i="102"/>
  <c r="K44" i="102" s="1"/>
  <c r="J47" i="102" l="1"/>
  <c r="I48" i="102"/>
  <c r="J39" i="87"/>
  <c r="H41" i="87"/>
  <c r="I40" i="87"/>
  <c r="J40" i="87" s="1"/>
  <c r="K40" i="87" s="1"/>
  <c r="K33" i="87"/>
  <c r="J45" i="102"/>
  <c r="K45" i="102" s="1"/>
  <c r="K47" i="102" l="1"/>
  <c r="K39" i="87"/>
  <c r="H42" i="87"/>
  <c r="I41" i="87"/>
  <c r="J41" i="87" s="1"/>
  <c r="K41" i="87" s="1"/>
  <c r="J46" i="102"/>
  <c r="K46" i="102" s="1"/>
  <c r="J48" i="102" l="1"/>
  <c r="H43" i="87"/>
  <c r="H44" i="87" s="1"/>
  <c r="I42" i="87"/>
  <c r="J42" i="87" s="1"/>
  <c r="K42" i="87" s="1"/>
  <c r="I43" i="87" l="1"/>
  <c r="J43" i="87" l="1"/>
  <c r="H45" i="87"/>
  <c r="I44" i="87"/>
  <c r="J44" i="87" s="1"/>
  <c r="K44" i="87" s="1"/>
  <c r="K43" i="87" l="1"/>
  <c r="H46" i="87"/>
  <c r="I45" i="87"/>
  <c r="J45" i="87" l="1"/>
  <c r="H47" i="87"/>
  <c r="I46" i="87"/>
  <c r="J46" i="87" s="1"/>
  <c r="K46" i="87" s="1"/>
  <c r="K45" i="87" l="1"/>
  <c r="H48" i="87"/>
  <c r="I47" i="87"/>
  <c r="J47" i="87" s="1"/>
  <c r="K47" i="87" s="1"/>
  <c r="H49" i="87" l="1"/>
  <c r="I48" i="87"/>
  <c r="J48" i="87" s="1"/>
  <c r="K48" i="87" l="1"/>
  <c r="N47" i="87"/>
  <c r="H50" i="87"/>
  <c r="I49" i="87"/>
  <c r="J49" i="87" s="1"/>
  <c r="K49" i="87" s="1"/>
  <c r="H51" i="87" l="1"/>
  <c r="I50" i="87"/>
  <c r="J50" i="87" s="1"/>
  <c r="K50" i="87" s="1"/>
  <c r="H52" i="87" l="1"/>
  <c r="I51" i="87"/>
  <c r="J51" i="87" s="1"/>
  <c r="K51" i="87" s="1"/>
  <c r="H53" i="87" l="1"/>
  <c r="I52" i="87"/>
  <c r="J52" i="87" s="1"/>
  <c r="K52" i="87" s="1"/>
  <c r="H54" i="87" l="1"/>
  <c r="I53" i="87"/>
  <c r="J53" i="87" s="1"/>
  <c r="K53" i="87" s="1"/>
  <c r="H55" i="87" l="1"/>
  <c r="I54" i="87"/>
  <c r="J54" i="87" s="1"/>
  <c r="K54" i="87" s="1"/>
  <c r="H56" i="87" l="1"/>
  <c r="I55" i="87"/>
  <c r="J55" i="87" s="1"/>
  <c r="K55" i="87" s="1"/>
  <c r="H57" i="87" l="1"/>
  <c r="I56" i="87"/>
  <c r="J56" i="87" s="1"/>
  <c r="K56" i="87" s="1"/>
  <c r="H58" i="87" l="1"/>
  <c r="I57" i="87"/>
  <c r="J57" i="87" s="1"/>
  <c r="K57" i="87" s="1"/>
  <c r="H59" i="87" l="1"/>
  <c r="I58" i="87"/>
  <c r="J58" i="87" s="1"/>
  <c r="K58" i="87" s="1"/>
  <c r="H60" i="87" l="1"/>
  <c r="I59" i="87"/>
  <c r="J59" i="87" s="1"/>
  <c r="K59" i="87" s="1"/>
  <c r="H61" i="87" l="1"/>
  <c r="I61" i="87" s="1"/>
  <c r="I60" i="87"/>
  <c r="J60" i="87" s="1"/>
  <c r="K60" i="87" s="1"/>
  <c r="J61" i="87" l="1"/>
  <c r="N61" i="87" s="1"/>
  <c r="I62" i="87"/>
  <c r="K61" i="87" l="1"/>
  <c r="J62" i="87"/>
</calcChain>
</file>

<file path=xl/sharedStrings.xml><?xml version="1.0" encoding="utf-8"?>
<sst xmlns="http://schemas.openxmlformats.org/spreadsheetml/2006/main" count="674" uniqueCount="79">
  <si>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</si>
  <si>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</si>
  <si>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</si>
  <si>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</si>
  <si>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</si>
  <si>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</si>
  <si>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</si>
  <si>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</si>
  <si>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</si>
  <si>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</si>
  <si>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</si>
  <si>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</si>
  <si>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</si>
  <si>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</si>
  <si>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</si>
  <si>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Ref</t>
  </si>
  <si>
    <t xml:space="preserve">price </t>
  </si>
  <si>
    <t>3BHK</t>
  </si>
  <si>
    <t>2BHK</t>
  </si>
  <si>
    <t>3 BHK</t>
  </si>
  <si>
    <t xml:space="preserve"> As per RERA Carpet Area in 
Sq. Ft.                      
</t>
  </si>
  <si>
    <t>nby Bldg</t>
  </si>
  <si>
    <t>Building - A</t>
  </si>
  <si>
    <t>7th Ref</t>
  </si>
  <si>
    <t>Tot 4 Flat</t>
  </si>
  <si>
    <t>Building - B</t>
  </si>
  <si>
    <t>Tot 3 Flat</t>
  </si>
  <si>
    <t>Typical floor - 5,6, &amp; 8,9,10,11</t>
  </si>
  <si>
    <t>12th Floor</t>
  </si>
  <si>
    <t>Tot 3 flt</t>
  </si>
  <si>
    <t>REF</t>
  </si>
  <si>
    <t>Total 2 flat</t>
  </si>
  <si>
    <t>Total flats in A wing</t>
  </si>
  <si>
    <t>Total flats in B wing</t>
  </si>
  <si>
    <t>A WING</t>
  </si>
  <si>
    <t>B WING</t>
  </si>
  <si>
    <t>Rehab</t>
  </si>
  <si>
    <t>Sale</t>
  </si>
  <si>
    <t>Sale/rehab</t>
  </si>
  <si>
    <t>Sale / Rehab</t>
  </si>
  <si>
    <t xml:space="preserve">As per RR Rate </t>
  </si>
  <si>
    <t>Typical Floor - 5,6 &amp; 8, 9,10,11</t>
  </si>
  <si>
    <t>12th Flr</t>
  </si>
  <si>
    <t>Tot - 4</t>
  </si>
  <si>
    <t>Proposed - 13,15 to 18th Flr</t>
  </si>
  <si>
    <t>EXIST TENANT 3 BHK</t>
  </si>
  <si>
    <t>EXIST TENANT 2 BHK</t>
  </si>
  <si>
    <t>14th Flr (Ref)</t>
  </si>
  <si>
    <t>14th Flr</t>
  </si>
  <si>
    <t>Tot 2 Flat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</si>
  <si>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</si>
  <si>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</si>
  <si>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</si>
  <si>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</si>
  <si>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</si>
  <si>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Proposed Inventory</t>
  </si>
  <si>
    <t>Approved Inventory</t>
  </si>
  <si>
    <t>As per Builder Habitable Floor</t>
  </si>
  <si>
    <t xml:space="preserve">Total </t>
  </si>
  <si>
    <t>Approved Plan</t>
  </si>
  <si>
    <t xml:space="preserve"> As per Builder Carpet Area in 
Sq. Ft.                      
</t>
  </si>
  <si>
    <t>B</t>
  </si>
  <si>
    <t>A</t>
  </si>
  <si>
    <t xml:space="preserve">A Wing - Sale </t>
  </si>
  <si>
    <t>A Wing - Rehab</t>
  </si>
  <si>
    <t>B Wing - Rehab</t>
  </si>
  <si>
    <t xml:space="preserve"> 2 BHK - 04                             3 BHK - 01                                                                                                                        </t>
  </si>
  <si>
    <t xml:space="preserve"> 2 BHK - 11                          3 BHK - 15                                                                                                                        </t>
  </si>
  <si>
    <t>Approved -A</t>
  </si>
  <si>
    <t xml:space="preserve"> 2 BHK - 11                                     3 BHK - 12                                                                                                                       </t>
  </si>
  <si>
    <t>A Wing - Sale (Proposed)</t>
  </si>
  <si>
    <t>Total (a)</t>
  </si>
  <si>
    <t xml:space="preserve">B Wing - Sale </t>
  </si>
  <si>
    <t>B Wing - Sale (Proposed)</t>
  </si>
  <si>
    <t xml:space="preserve"> 2 BHK - 01                                                                                                                                                    </t>
  </si>
  <si>
    <t xml:space="preserve"> 2 BHK - 06                                   3 BHK - 12                                                                                                                       </t>
  </si>
  <si>
    <t>Total (b)</t>
  </si>
  <si>
    <t xml:space="preserve"> 2 BHK - 05                          3 BHK - 16                                                                                                                        </t>
  </si>
  <si>
    <t>Total (a 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</si>
</sst>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FF0000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9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12"/>
      <color theme="1"/>
      <name val="Arial Narrow"/>
      <family val="2"/>
    </font>
    <font>
      <b/>
      <sz val="16"/>
      <color rgb="FF000000"/>
      <name val="Arial Narrow"/>
      <family val="2"/>
    </font>
    <font>
      <b/>
      <sz val="13"/>
      <color theme="1"/>
      <name val="Arial Narrow"/>
      <family val="2"/>
    </font>
    <font>
      <b/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0" fontId="5" fillId="0" borderId="0" xfId="0" applyFont="1"/>
    <xf numFmtId="43" fontId="2" fillId="0" borderId="0" xfId="0" applyNumberFormat="1" applyFont="1" applyAlignment="1">
      <alignment horizontal="center" vertical="center"/>
    </xf>
    <xf numFmtId="0" fontId="3" fillId="6" borderId="0" xfId="0" applyFont="1" applyFill="1"/>
    <xf numFmtId="0" fontId="8" fillId="4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1" fontId="7" fillId="0" borderId="1" xfId="0" applyNumberFormat="1" applyFont="1" applyBorder="1" applyAlignment="1">
      <alignment horizontal="center"/>
    </xf>
    <xf numFmtId="1" fontId="14" fillId="0" borderId="1" xfId="2" applyNumberFormat="1" applyFont="1" applyBorder="1" applyAlignment="1">
      <alignment horizontal="center" vertical="top" wrapText="1"/>
    </xf>
    <xf numFmtId="0" fontId="15" fillId="0" borderId="0" xfId="0" applyFont="1"/>
    <xf numFmtId="164" fontId="7" fillId="0" borderId="1" xfId="1" applyNumberFormat="1" applyFont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6" fillId="4" borderId="1" xfId="0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0" fillId="6" borderId="0" xfId="0" applyFill="1"/>
    <xf numFmtId="0" fontId="3" fillId="7" borderId="0" xfId="0" applyFont="1" applyFill="1"/>
    <xf numFmtId="0" fontId="1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/>
    </xf>
    <xf numFmtId="0" fontId="18" fillId="6" borderId="0" xfId="0" applyFont="1" applyFill="1"/>
    <xf numFmtId="0" fontId="2" fillId="6" borderId="0" xfId="0" applyFont="1" applyFill="1"/>
    <xf numFmtId="0" fontId="16" fillId="4" borderId="3" xfId="0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43" fontId="20" fillId="0" borderId="0" xfId="1" applyFont="1"/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vertical="center"/>
    </xf>
    <xf numFmtId="0" fontId="21" fillId="4" borderId="3" xfId="0" applyFont="1" applyFill="1" applyBorder="1" applyAlignment="1">
      <alignment horizontal="center" vertical="center" wrapText="1"/>
    </xf>
    <xf numFmtId="0" fontId="22" fillId="8" borderId="0" xfId="0" applyFont="1" applyFill="1"/>
    <xf numFmtId="0" fontId="23" fillId="8" borderId="0" xfId="0" applyFont="1" applyFill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/>
    </xf>
    <xf numFmtId="1" fontId="20" fillId="0" borderId="0" xfId="0" applyNumberFormat="1" applyFont="1"/>
    <xf numFmtId="0" fontId="27" fillId="4" borderId="12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1" fontId="15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0" fillId="0" borderId="0" xfId="0" applyFont="1"/>
    <xf numFmtId="0" fontId="30" fillId="0" borderId="0" xfId="0" applyFont="1" applyAlignment="1">
      <alignment vertical="center"/>
    </xf>
    <xf numFmtId="164" fontId="8" fillId="0" borderId="1" xfId="1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 vertical="top" wrapText="1"/>
    </xf>
    <xf numFmtId="164" fontId="8" fillId="0" borderId="1" xfId="1" applyNumberFormat="1" applyFont="1" applyFill="1" applyBorder="1" applyAlignment="1">
      <alignment horizontal="center"/>
    </xf>
    <xf numFmtId="164" fontId="0" fillId="0" borderId="0" xfId="0" applyNumberFormat="1" applyFont="1"/>
    <xf numFmtId="164" fontId="15" fillId="0" borderId="0" xfId="0" applyNumberFormat="1" applyFont="1"/>
    <xf numFmtId="1" fontId="8" fillId="0" borderId="3" xfId="2" applyNumberFormat="1" applyFont="1" applyBorder="1" applyAlignment="1">
      <alignment horizontal="center" vertical="top" wrapText="1"/>
    </xf>
    <xf numFmtId="164" fontId="10" fillId="0" borderId="3" xfId="1" applyNumberFormat="1" applyFont="1" applyBorder="1" applyAlignment="1">
      <alignment horizontal="left"/>
    </xf>
    <xf numFmtId="164" fontId="10" fillId="0" borderId="3" xfId="1" applyNumberFormat="1" applyFont="1" applyBorder="1" applyAlignment="1">
      <alignment horizontal="center"/>
    </xf>
    <xf numFmtId="1" fontId="10" fillId="0" borderId="3" xfId="2" applyNumberFormat="1" applyFont="1" applyBorder="1" applyAlignment="1">
      <alignment horizontal="center" vertical="top" wrapText="1"/>
    </xf>
    <xf numFmtId="164" fontId="10" fillId="0" borderId="3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1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center"/>
    </xf>
    <xf numFmtId="164" fontId="8" fillId="0" borderId="3" xfId="1" applyNumberFormat="1" applyFont="1" applyFill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64" fontId="10" fillId="0" borderId="18" xfId="1" applyNumberFormat="1" applyFont="1" applyBorder="1" applyAlignment="1">
      <alignment horizontal="left"/>
    </xf>
    <xf numFmtId="164" fontId="10" fillId="0" borderId="18" xfId="1" applyNumberFormat="1" applyFont="1" applyBorder="1" applyAlignment="1">
      <alignment horizontal="center"/>
    </xf>
    <xf numFmtId="1" fontId="10" fillId="0" borderId="18" xfId="2" applyNumberFormat="1" applyFont="1" applyBorder="1" applyAlignment="1">
      <alignment horizontal="center" vertical="top" wrapText="1"/>
    </xf>
    <xf numFmtId="164" fontId="10" fillId="0" borderId="18" xfId="1" applyNumberFormat="1" applyFont="1" applyFill="1" applyBorder="1" applyAlignment="1">
      <alignment horizontal="center"/>
    </xf>
    <xf numFmtId="0" fontId="0" fillId="0" borderId="19" xfId="0" applyFont="1" applyBorder="1"/>
    <xf numFmtId="164" fontId="10" fillId="0" borderId="8" xfId="1" applyNumberFormat="1" applyFont="1" applyBorder="1" applyAlignment="1">
      <alignment horizontal="left"/>
    </xf>
    <xf numFmtId="164" fontId="10" fillId="0" borderId="8" xfId="1" applyNumberFormat="1" applyFont="1" applyBorder="1" applyAlignment="1">
      <alignment horizontal="center"/>
    </xf>
    <xf numFmtId="1" fontId="10" fillId="0" borderId="8" xfId="2" applyNumberFormat="1" applyFont="1" applyBorder="1" applyAlignment="1">
      <alignment horizontal="center" vertical="top" wrapText="1"/>
    </xf>
    <xf numFmtId="164" fontId="10" fillId="0" borderId="8" xfId="1" applyNumberFormat="1" applyFont="1" applyFill="1" applyBorder="1" applyAlignment="1">
      <alignment horizontal="center"/>
    </xf>
    <xf numFmtId="0" fontId="0" fillId="0" borderId="0" xfId="0" applyFont="1" applyBorder="1"/>
    <xf numFmtId="164" fontId="8" fillId="0" borderId="6" xfId="1" applyNumberFormat="1" applyFont="1" applyBorder="1" applyAlignment="1">
      <alignment horizontal="center"/>
    </xf>
    <xf numFmtId="1" fontId="8" fillId="0" borderId="6" xfId="2" applyNumberFormat="1" applyFont="1" applyBorder="1" applyAlignment="1">
      <alignment horizontal="center" vertical="top" wrapText="1"/>
    </xf>
    <xf numFmtId="164" fontId="8" fillId="0" borderId="6" xfId="1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32" fillId="0" borderId="18" xfId="0" applyNumberFormat="1" applyFont="1" applyBorder="1" applyAlignment="1">
      <alignment horizontal="center"/>
    </xf>
    <xf numFmtId="1" fontId="32" fillId="0" borderId="17" xfId="0" applyNumberFormat="1" applyFont="1" applyBorder="1" applyAlignment="1">
      <alignment horizontal="center"/>
    </xf>
    <xf numFmtId="164" fontId="32" fillId="0" borderId="18" xfId="0" applyNumberFormat="1" applyFont="1" applyBorder="1" applyAlignment="1">
      <alignment horizontal="left"/>
    </xf>
    <xf numFmtId="164" fontId="32" fillId="0" borderId="17" xfId="0" applyNumberFormat="1" applyFont="1" applyBorder="1" applyAlignment="1">
      <alignment horizontal="center"/>
    </xf>
    <xf numFmtId="1" fontId="32" fillId="0" borderId="6" xfId="0" applyNumberFormat="1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64" fontId="32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64" fontId="32" fillId="0" borderId="3" xfId="0" applyNumberFormat="1" applyFont="1" applyBorder="1" applyAlignment="1">
      <alignment horizontal="left" vertical="center"/>
    </xf>
    <xf numFmtId="164" fontId="32" fillId="0" borderId="4" xfId="0" applyNumberFormat="1" applyFont="1" applyBorder="1" applyAlignment="1">
      <alignment horizontal="center" vertical="center"/>
    </xf>
    <xf numFmtId="1" fontId="32" fillId="0" borderId="6" xfId="0" applyNumberFormat="1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" fontId="10" fillId="0" borderId="1" xfId="2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4" fontId="34" fillId="0" borderId="7" xfId="0" applyNumberFormat="1" applyFont="1" applyBorder="1" applyAlignment="1">
      <alignment horizontal="center" vertical="center"/>
    </xf>
    <xf numFmtId="1" fontId="36" fillId="0" borderId="6" xfId="0" applyNumberFormat="1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164" fontId="36" fillId="0" borderId="2" xfId="0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3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3</xdr:row>
      <xdr:rowOff>133350</xdr:rowOff>
    </xdr:from>
    <xdr:to>
      <xdr:col>19</xdr:col>
      <xdr:colOff>390525</xdr:colOff>
      <xdr:row>37</xdr:row>
      <xdr:rowOff>106013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C54C5D-EC42-86AC-5190-189F66E38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771525"/>
          <a:ext cx="9944100" cy="8869013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55</xdr:row>
      <xdr:rowOff>38100</xdr:rowOff>
    </xdr:from>
    <xdr:to>
      <xdr:col>17</xdr:col>
      <xdr:colOff>361950</xdr:colOff>
      <xdr:row>84</xdr:row>
      <xdr:rowOff>76976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A8CCFC-D969-A7FF-8FED-1F8D7A20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9325" y="10858500"/>
          <a:ext cx="8505825" cy="5563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38100</xdr:rowOff>
    </xdr:from>
    <xdr:to>
      <xdr:col>19</xdr:col>
      <xdr:colOff>295275</xdr:colOff>
      <xdr:row>57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D3E1A-4585-DD4C-DE0A-44CA9EC25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991100"/>
          <a:ext cx="10658475" cy="6115050"/>
        </a:xfrm>
        <a:prstGeom prst="rect">
          <a:avLst/>
        </a:prstGeom>
      </xdr:spPr>
    </xdr:pic>
    <xdr:clientData/>
  </xdr:twoCellAnchor>
  <xdr:twoCellAnchor>
    <xdr:from>
      <xdr:col>10</xdr:col>
      <xdr:colOff>409574</xdr:colOff>
      <xdr:row>51</xdr:row>
      <xdr:rowOff>123825</xdr:rowOff>
    </xdr:from>
    <xdr:to>
      <xdr:col>11</xdr:col>
      <xdr:colOff>400049</xdr:colOff>
      <xdr:row>53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B167DC3-03B4-865F-85CF-63A1451D134C}"/>
            </a:ext>
          </a:extLst>
        </xdr:cNvPr>
        <xdr:cNvSpPr/>
      </xdr:nvSpPr>
      <xdr:spPr>
        <a:xfrm>
          <a:off x="6505574" y="10029825"/>
          <a:ext cx="600075" cy="342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46" zoomScale="145" zoomScaleNormal="145" workbookViewId="0">
      <selection activeCell="I60" sqref="I60"/>
    </sheetView>
  </sheetViews>
  <sheetFormatPr defaultRowHeight="15" x14ac:dyDescent="0.25"/>
  <cols>
    <col min="1" max="1" width="3.85546875" style="15" customWidth="1"/>
    <col min="2" max="2" width="5.42578125" style="16" customWidth="1"/>
    <col min="3" max="3" width="5.140625" style="16" customWidth="1"/>
    <col min="4" max="4" width="6" style="16" customWidth="1"/>
    <col min="5" max="5" width="5.7109375" style="16" customWidth="1"/>
    <col min="6" max="6" width="6.85546875" style="31" customWidth="1"/>
    <col min="7" max="7" width="6.28515625" customWidth="1"/>
    <col min="8" max="8" width="7.28515625" style="72" customWidth="1"/>
    <col min="9" max="9" width="12.7109375" style="72" customWidth="1"/>
    <col min="10" max="10" width="11.85546875" style="72" customWidth="1"/>
    <col min="11" max="11" width="7" style="72" customWidth="1"/>
    <col min="12" max="12" width="10.28515625" style="72" customWidth="1"/>
    <col min="13" max="13" width="10.42578125" style="72" bestFit="1" customWidth="1"/>
    <col min="14" max="14" width="10.28515625" style="72" bestFit="1" customWidth="1"/>
  </cols>
  <sheetData>
    <row r="1" spans="1:14" ht="20.25" x14ac:dyDescent="0.3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ht="57.75" customHeight="1" x14ac:dyDescent="0.25">
      <c r="A2" s="52" t="s">
        <v>1</v>
      </c>
      <c r="B2" s="56" t="s">
        <v>0</v>
      </c>
      <c r="C2" s="57" t="s">
        <v>2</v>
      </c>
      <c r="D2" s="57" t="s">
        <v>57</v>
      </c>
      <c r="E2" s="57" t="s">
        <v>12</v>
      </c>
      <c r="F2" s="57" t="s">
        <v>20</v>
      </c>
      <c r="G2" s="57" t="s">
        <v>11</v>
      </c>
      <c r="H2" s="58" t="s">
        <v>50</v>
      </c>
      <c r="I2" s="56" t="s">
        <v>51</v>
      </c>
      <c r="J2" s="59" t="s">
        <v>52</v>
      </c>
      <c r="K2" s="60" t="s">
        <v>53</v>
      </c>
      <c r="L2" s="60" t="s">
        <v>54</v>
      </c>
      <c r="M2" s="73" t="s">
        <v>39</v>
      </c>
    </row>
    <row r="3" spans="1:14" x14ac:dyDescent="0.25">
      <c r="A3" s="11">
        <v>1</v>
      </c>
      <c r="B3" s="12">
        <v>501</v>
      </c>
      <c r="C3" s="12">
        <v>5</v>
      </c>
      <c r="D3" s="12">
        <v>1</v>
      </c>
      <c r="E3" s="12" t="s">
        <v>19</v>
      </c>
      <c r="F3" s="12">
        <v>1052</v>
      </c>
      <c r="G3" s="12">
        <f>F3*1.1</f>
        <v>1157.2</v>
      </c>
      <c r="H3" s="45">
        <v>37000</v>
      </c>
      <c r="I3" s="74">
        <v>0</v>
      </c>
      <c r="J3" s="75">
        <f>ROUND(I3*1.1,0)</f>
        <v>0</v>
      </c>
      <c r="K3" s="76">
        <f t="shared" ref="K3" si="0">MROUND((J3*0.025/12),500)</f>
        <v>0</v>
      </c>
      <c r="L3" s="77">
        <f>G3*3000</f>
        <v>3471600</v>
      </c>
      <c r="M3" s="28" t="s">
        <v>36</v>
      </c>
      <c r="N3" s="78">
        <f>J3/F3</f>
        <v>0</v>
      </c>
    </row>
    <row r="4" spans="1:14" x14ac:dyDescent="0.25">
      <c r="A4" s="11">
        <v>2</v>
      </c>
      <c r="B4" s="12">
        <v>502</v>
      </c>
      <c r="C4" s="12">
        <v>5</v>
      </c>
      <c r="D4" s="12">
        <v>1</v>
      </c>
      <c r="E4" s="12" t="s">
        <v>13</v>
      </c>
      <c r="F4" s="12">
        <v>760</v>
      </c>
      <c r="G4" s="12">
        <f t="shared" ref="G4:G10" si="1">F4*1.1</f>
        <v>836.00000000000011</v>
      </c>
      <c r="H4" s="45">
        <f t="shared" ref="H4:H33" si="2">H3</f>
        <v>37000</v>
      </c>
      <c r="I4" s="74">
        <v>0</v>
      </c>
      <c r="J4" s="75">
        <f t="shared" ref="J4:J33" si="3">ROUND(I4*1.1,0)</f>
        <v>0</v>
      </c>
      <c r="K4" s="76">
        <f t="shared" ref="K4:K32" si="4">MROUND((J4*0.025/12),500)</f>
        <v>0</v>
      </c>
      <c r="L4" s="77">
        <f t="shared" ref="L4:L33" si="5">G4*3000</f>
        <v>2508000.0000000005</v>
      </c>
      <c r="M4" s="28" t="s">
        <v>36</v>
      </c>
    </row>
    <row r="5" spans="1:14" x14ac:dyDescent="0.25">
      <c r="A5" s="11">
        <v>3</v>
      </c>
      <c r="B5" s="12">
        <v>503</v>
      </c>
      <c r="C5" s="12">
        <v>5</v>
      </c>
      <c r="D5" s="12">
        <v>1</v>
      </c>
      <c r="E5" s="12" t="s">
        <v>19</v>
      </c>
      <c r="F5" s="12">
        <v>1052</v>
      </c>
      <c r="G5" s="12">
        <f t="shared" si="1"/>
        <v>1157.2</v>
      </c>
      <c r="H5" s="45">
        <f t="shared" si="2"/>
        <v>37000</v>
      </c>
      <c r="I5" s="74">
        <v>0</v>
      </c>
      <c r="J5" s="75">
        <f t="shared" si="3"/>
        <v>0</v>
      </c>
      <c r="K5" s="76">
        <f t="shared" si="4"/>
        <v>0</v>
      </c>
      <c r="L5" s="77">
        <f t="shared" si="5"/>
        <v>3471600</v>
      </c>
      <c r="M5" s="28" t="s">
        <v>36</v>
      </c>
    </row>
    <row r="6" spans="1:14" x14ac:dyDescent="0.25">
      <c r="A6" s="11">
        <v>4</v>
      </c>
      <c r="B6" s="12">
        <v>504</v>
      </c>
      <c r="C6" s="12">
        <v>5</v>
      </c>
      <c r="D6" s="12">
        <v>1</v>
      </c>
      <c r="E6" s="12" t="s">
        <v>13</v>
      </c>
      <c r="F6" s="12">
        <v>758</v>
      </c>
      <c r="G6" s="12">
        <f t="shared" si="1"/>
        <v>833.80000000000007</v>
      </c>
      <c r="H6" s="45">
        <f t="shared" si="2"/>
        <v>37000</v>
      </c>
      <c r="I6" s="74">
        <v>0</v>
      </c>
      <c r="J6" s="75">
        <f t="shared" si="3"/>
        <v>0</v>
      </c>
      <c r="K6" s="76">
        <f t="shared" si="4"/>
        <v>0</v>
      </c>
      <c r="L6" s="77">
        <f t="shared" si="5"/>
        <v>2501400</v>
      </c>
      <c r="M6" s="28" t="s">
        <v>36</v>
      </c>
    </row>
    <row r="7" spans="1:14" x14ac:dyDescent="0.25">
      <c r="A7" s="11">
        <v>5</v>
      </c>
      <c r="B7" s="12">
        <v>601</v>
      </c>
      <c r="C7" s="12">
        <v>6</v>
      </c>
      <c r="D7" s="12">
        <v>2</v>
      </c>
      <c r="E7" s="12" t="s">
        <v>19</v>
      </c>
      <c r="F7" s="12">
        <v>1052</v>
      </c>
      <c r="G7" s="12">
        <f>F7*1.1</f>
        <v>1157.2</v>
      </c>
      <c r="H7" s="45">
        <f>H6+120</f>
        <v>37120</v>
      </c>
      <c r="I7" s="74">
        <v>0</v>
      </c>
      <c r="J7" s="75">
        <f t="shared" si="3"/>
        <v>0</v>
      </c>
      <c r="K7" s="76">
        <f t="shared" si="4"/>
        <v>0</v>
      </c>
      <c r="L7" s="77">
        <f t="shared" si="5"/>
        <v>3471600</v>
      </c>
      <c r="M7" s="28" t="s">
        <v>36</v>
      </c>
    </row>
    <row r="8" spans="1:14" x14ac:dyDescent="0.25">
      <c r="A8" s="11">
        <v>6</v>
      </c>
      <c r="B8" s="12">
        <v>602</v>
      </c>
      <c r="C8" s="12">
        <v>6</v>
      </c>
      <c r="D8" s="12">
        <v>2</v>
      </c>
      <c r="E8" s="12" t="s">
        <v>13</v>
      </c>
      <c r="F8" s="12">
        <v>760</v>
      </c>
      <c r="G8" s="12">
        <f t="shared" si="1"/>
        <v>836.00000000000011</v>
      </c>
      <c r="H8" s="45">
        <f t="shared" si="2"/>
        <v>37120</v>
      </c>
      <c r="I8" s="74">
        <v>0</v>
      </c>
      <c r="J8" s="75">
        <f t="shared" si="3"/>
        <v>0</v>
      </c>
      <c r="K8" s="76">
        <f t="shared" si="4"/>
        <v>0</v>
      </c>
      <c r="L8" s="77">
        <f t="shared" si="5"/>
        <v>2508000.0000000005</v>
      </c>
      <c r="M8" s="28" t="s">
        <v>36</v>
      </c>
    </row>
    <row r="9" spans="1:14" x14ac:dyDescent="0.25">
      <c r="A9" s="11">
        <v>7</v>
      </c>
      <c r="B9" s="12">
        <v>603</v>
      </c>
      <c r="C9" s="12">
        <v>6</v>
      </c>
      <c r="D9" s="12">
        <v>2</v>
      </c>
      <c r="E9" s="12" t="s">
        <v>19</v>
      </c>
      <c r="F9" s="12">
        <v>1052</v>
      </c>
      <c r="G9" s="12">
        <f t="shared" si="1"/>
        <v>1157.2</v>
      </c>
      <c r="H9" s="45">
        <f t="shared" si="2"/>
        <v>37120</v>
      </c>
      <c r="I9" s="74">
        <v>0</v>
      </c>
      <c r="J9" s="75">
        <f t="shared" si="3"/>
        <v>0</v>
      </c>
      <c r="K9" s="76">
        <f t="shared" si="4"/>
        <v>0</v>
      </c>
      <c r="L9" s="77">
        <f t="shared" si="5"/>
        <v>3471600</v>
      </c>
      <c r="M9" s="28" t="s">
        <v>36</v>
      </c>
    </row>
    <row r="10" spans="1:14" x14ac:dyDescent="0.25">
      <c r="A10" s="11">
        <v>8</v>
      </c>
      <c r="B10" s="12">
        <v>604</v>
      </c>
      <c r="C10" s="12">
        <v>6</v>
      </c>
      <c r="D10" s="12">
        <v>2</v>
      </c>
      <c r="E10" s="12" t="s">
        <v>13</v>
      </c>
      <c r="F10" s="12">
        <v>758</v>
      </c>
      <c r="G10" s="12">
        <f t="shared" si="1"/>
        <v>833.80000000000007</v>
      </c>
      <c r="H10" s="45">
        <f t="shared" si="2"/>
        <v>37120</v>
      </c>
      <c r="I10" s="74">
        <v>0</v>
      </c>
      <c r="J10" s="75">
        <f t="shared" si="3"/>
        <v>0</v>
      </c>
      <c r="K10" s="76">
        <f t="shared" si="4"/>
        <v>0</v>
      </c>
      <c r="L10" s="77">
        <f t="shared" si="5"/>
        <v>2501400</v>
      </c>
      <c r="M10" s="28" t="s">
        <v>36</v>
      </c>
    </row>
    <row r="11" spans="1:14" s="28" customFormat="1" ht="13.5" x14ac:dyDescent="0.25">
      <c r="A11" s="11">
        <v>9</v>
      </c>
      <c r="B11" s="12">
        <v>701</v>
      </c>
      <c r="C11" s="12">
        <v>7</v>
      </c>
      <c r="D11" s="12">
        <v>3</v>
      </c>
      <c r="E11" s="12" t="s">
        <v>19</v>
      </c>
      <c r="F11" s="12">
        <v>1052</v>
      </c>
      <c r="G11" s="33">
        <f t="shared" ref="G11:G32" si="6">F11*1.1</f>
        <v>1157.2</v>
      </c>
      <c r="H11" s="45">
        <f>H10+120</f>
        <v>37240</v>
      </c>
      <c r="I11" s="74">
        <v>0</v>
      </c>
      <c r="J11" s="75">
        <f t="shared" si="3"/>
        <v>0</v>
      </c>
      <c r="K11" s="76">
        <f t="shared" si="4"/>
        <v>0</v>
      </c>
      <c r="L11" s="77">
        <f t="shared" si="5"/>
        <v>3471600</v>
      </c>
      <c r="M11" s="28" t="s">
        <v>36</v>
      </c>
    </row>
    <row r="12" spans="1:14" s="28" customFormat="1" ht="13.5" x14ac:dyDescent="0.25">
      <c r="A12" s="11">
        <v>10</v>
      </c>
      <c r="B12" s="12">
        <v>703</v>
      </c>
      <c r="C12" s="12">
        <v>7</v>
      </c>
      <c r="D12" s="12">
        <v>3</v>
      </c>
      <c r="E12" s="12" t="s">
        <v>19</v>
      </c>
      <c r="F12" s="12">
        <v>840</v>
      </c>
      <c r="G12" s="33">
        <f t="shared" si="6"/>
        <v>924.00000000000011</v>
      </c>
      <c r="H12" s="45">
        <f t="shared" si="2"/>
        <v>37240</v>
      </c>
      <c r="I12" s="74">
        <v>0</v>
      </c>
      <c r="J12" s="75">
        <f t="shared" si="3"/>
        <v>0</v>
      </c>
      <c r="K12" s="76">
        <f t="shared" si="4"/>
        <v>0</v>
      </c>
      <c r="L12" s="77">
        <f t="shared" si="5"/>
        <v>2772000.0000000005</v>
      </c>
      <c r="M12" s="28" t="s">
        <v>36</v>
      </c>
    </row>
    <row r="13" spans="1:14" s="28" customFormat="1" ht="13.5" x14ac:dyDescent="0.25">
      <c r="A13" s="11">
        <v>11</v>
      </c>
      <c r="B13" s="12">
        <v>704</v>
      </c>
      <c r="C13" s="12">
        <v>7</v>
      </c>
      <c r="D13" s="12">
        <v>3</v>
      </c>
      <c r="E13" s="12" t="s">
        <v>13</v>
      </c>
      <c r="F13" s="12">
        <v>758</v>
      </c>
      <c r="G13" s="33">
        <f t="shared" si="6"/>
        <v>833.80000000000007</v>
      </c>
      <c r="H13" s="45">
        <f t="shared" si="2"/>
        <v>37240</v>
      </c>
      <c r="I13" s="74">
        <v>0</v>
      </c>
      <c r="J13" s="75">
        <f t="shared" si="3"/>
        <v>0</v>
      </c>
      <c r="K13" s="76">
        <f t="shared" si="4"/>
        <v>0</v>
      </c>
      <c r="L13" s="77">
        <f t="shared" si="5"/>
        <v>2501400</v>
      </c>
      <c r="M13" s="28" t="s">
        <v>36</v>
      </c>
    </row>
    <row r="14" spans="1:14" s="28" customFormat="1" ht="13.5" x14ac:dyDescent="0.25">
      <c r="A14" s="11">
        <v>12</v>
      </c>
      <c r="B14" s="12">
        <v>801</v>
      </c>
      <c r="C14" s="12">
        <v>8</v>
      </c>
      <c r="D14" s="12">
        <v>4</v>
      </c>
      <c r="E14" s="12" t="s">
        <v>19</v>
      </c>
      <c r="F14" s="12">
        <v>1052</v>
      </c>
      <c r="G14" s="12">
        <f>F14*1.1</f>
        <v>1157.2</v>
      </c>
      <c r="H14" s="45">
        <f>H13+120</f>
        <v>37360</v>
      </c>
      <c r="I14" s="74">
        <v>0</v>
      </c>
      <c r="J14" s="75">
        <f t="shared" si="3"/>
        <v>0</v>
      </c>
      <c r="K14" s="76">
        <f t="shared" si="4"/>
        <v>0</v>
      </c>
      <c r="L14" s="77">
        <f t="shared" si="5"/>
        <v>3471600</v>
      </c>
      <c r="M14" s="28" t="s">
        <v>36</v>
      </c>
    </row>
    <row r="15" spans="1:14" s="28" customFormat="1" ht="13.5" x14ac:dyDescent="0.25">
      <c r="A15" s="11">
        <v>13</v>
      </c>
      <c r="B15" s="12">
        <v>802</v>
      </c>
      <c r="C15" s="12">
        <v>8</v>
      </c>
      <c r="D15" s="12">
        <v>4</v>
      </c>
      <c r="E15" s="12" t="s">
        <v>13</v>
      </c>
      <c r="F15" s="12">
        <v>760</v>
      </c>
      <c r="G15" s="12">
        <f t="shared" ref="G15:G17" si="7">F15*1.1</f>
        <v>836.00000000000011</v>
      </c>
      <c r="H15" s="45">
        <f t="shared" si="2"/>
        <v>37360</v>
      </c>
      <c r="I15" s="74">
        <v>0</v>
      </c>
      <c r="J15" s="75">
        <f t="shared" si="3"/>
        <v>0</v>
      </c>
      <c r="K15" s="76">
        <f t="shared" si="4"/>
        <v>0</v>
      </c>
      <c r="L15" s="77">
        <f t="shared" si="5"/>
        <v>2508000.0000000005</v>
      </c>
      <c r="M15" s="28" t="s">
        <v>36</v>
      </c>
    </row>
    <row r="16" spans="1:14" s="28" customFormat="1" ht="13.5" x14ac:dyDescent="0.25">
      <c r="A16" s="11">
        <v>14</v>
      </c>
      <c r="B16" s="12">
        <v>803</v>
      </c>
      <c r="C16" s="12">
        <v>8</v>
      </c>
      <c r="D16" s="12">
        <v>4</v>
      </c>
      <c r="E16" s="12" t="s">
        <v>19</v>
      </c>
      <c r="F16" s="12">
        <v>1052</v>
      </c>
      <c r="G16" s="12">
        <f t="shared" si="7"/>
        <v>1157.2</v>
      </c>
      <c r="H16" s="45">
        <f t="shared" si="2"/>
        <v>37360</v>
      </c>
      <c r="I16" s="74">
        <v>0</v>
      </c>
      <c r="J16" s="75">
        <f t="shared" si="3"/>
        <v>0</v>
      </c>
      <c r="K16" s="76">
        <f t="shared" si="4"/>
        <v>0</v>
      </c>
      <c r="L16" s="77">
        <f t="shared" si="5"/>
        <v>3471600</v>
      </c>
      <c r="M16" s="28" t="s">
        <v>36</v>
      </c>
    </row>
    <row r="17" spans="1:14" s="28" customFormat="1" ht="13.5" x14ac:dyDescent="0.25">
      <c r="A17" s="11">
        <v>15</v>
      </c>
      <c r="B17" s="12">
        <v>804</v>
      </c>
      <c r="C17" s="12">
        <v>8</v>
      </c>
      <c r="D17" s="12">
        <v>4</v>
      </c>
      <c r="E17" s="12" t="s">
        <v>13</v>
      </c>
      <c r="F17" s="12">
        <v>758</v>
      </c>
      <c r="G17" s="12">
        <f t="shared" si="7"/>
        <v>833.80000000000007</v>
      </c>
      <c r="H17" s="45">
        <f t="shared" si="2"/>
        <v>37360</v>
      </c>
      <c r="I17" s="74">
        <v>0</v>
      </c>
      <c r="J17" s="75">
        <f t="shared" si="3"/>
        <v>0</v>
      </c>
      <c r="K17" s="76">
        <f t="shared" si="4"/>
        <v>0</v>
      </c>
      <c r="L17" s="77">
        <f t="shared" si="5"/>
        <v>2501400</v>
      </c>
      <c r="M17" s="28" t="s">
        <v>36</v>
      </c>
    </row>
    <row r="18" spans="1:14" s="28" customFormat="1" ht="13.5" x14ac:dyDescent="0.25">
      <c r="A18" s="11">
        <v>16</v>
      </c>
      <c r="B18" s="12">
        <v>901</v>
      </c>
      <c r="C18" s="12">
        <v>9</v>
      </c>
      <c r="D18" s="12">
        <v>5</v>
      </c>
      <c r="E18" s="12" t="s">
        <v>19</v>
      </c>
      <c r="F18" s="12">
        <v>1052</v>
      </c>
      <c r="G18" s="12">
        <f t="shared" si="6"/>
        <v>1157.2</v>
      </c>
      <c r="H18" s="45">
        <f>H17+120</f>
        <v>37480</v>
      </c>
      <c r="I18" s="74">
        <v>0</v>
      </c>
      <c r="J18" s="75">
        <f t="shared" si="3"/>
        <v>0</v>
      </c>
      <c r="K18" s="76">
        <f t="shared" si="4"/>
        <v>0</v>
      </c>
      <c r="L18" s="77">
        <f t="shared" si="5"/>
        <v>3471600</v>
      </c>
      <c r="M18" s="28" t="s">
        <v>36</v>
      </c>
    </row>
    <row r="19" spans="1:14" s="28" customFormat="1" ht="13.5" x14ac:dyDescent="0.25">
      <c r="A19" s="11">
        <v>17</v>
      </c>
      <c r="B19" s="12">
        <v>902</v>
      </c>
      <c r="C19" s="12">
        <v>9</v>
      </c>
      <c r="D19" s="12">
        <v>5</v>
      </c>
      <c r="E19" s="12" t="s">
        <v>13</v>
      </c>
      <c r="F19" s="12">
        <v>760</v>
      </c>
      <c r="G19" s="12">
        <f t="shared" si="6"/>
        <v>836.00000000000011</v>
      </c>
      <c r="H19" s="45">
        <f t="shared" si="2"/>
        <v>37480</v>
      </c>
      <c r="I19" s="74">
        <v>0</v>
      </c>
      <c r="J19" s="75">
        <f t="shared" si="3"/>
        <v>0</v>
      </c>
      <c r="K19" s="76">
        <f t="shared" si="4"/>
        <v>0</v>
      </c>
      <c r="L19" s="77">
        <f t="shared" si="5"/>
        <v>2508000.0000000005</v>
      </c>
      <c r="M19" s="28" t="s">
        <v>36</v>
      </c>
    </row>
    <row r="20" spans="1:14" s="28" customFormat="1" ht="13.5" x14ac:dyDescent="0.25">
      <c r="A20" s="11">
        <v>18</v>
      </c>
      <c r="B20" s="12">
        <v>903</v>
      </c>
      <c r="C20" s="12">
        <v>9</v>
      </c>
      <c r="D20" s="12">
        <v>5</v>
      </c>
      <c r="E20" s="12" t="s">
        <v>19</v>
      </c>
      <c r="F20" s="12">
        <v>1052</v>
      </c>
      <c r="G20" s="12">
        <f t="shared" si="6"/>
        <v>1157.2</v>
      </c>
      <c r="H20" s="45">
        <f t="shared" si="2"/>
        <v>37480</v>
      </c>
      <c r="I20" s="74">
        <v>0</v>
      </c>
      <c r="J20" s="75">
        <f t="shared" si="3"/>
        <v>0</v>
      </c>
      <c r="K20" s="76">
        <f t="shared" si="4"/>
        <v>0</v>
      </c>
      <c r="L20" s="77">
        <f t="shared" si="5"/>
        <v>3471600</v>
      </c>
      <c r="M20" s="28" t="s">
        <v>36</v>
      </c>
    </row>
    <row r="21" spans="1:14" s="28" customFormat="1" ht="13.5" x14ac:dyDescent="0.25">
      <c r="A21" s="11">
        <v>19</v>
      </c>
      <c r="B21" s="12">
        <v>904</v>
      </c>
      <c r="C21" s="12">
        <v>9</v>
      </c>
      <c r="D21" s="12">
        <v>5</v>
      </c>
      <c r="E21" s="12" t="s">
        <v>13</v>
      </c>
      <c r="F21" s="12">
        <v>758</v>
      </c>
      <c r="G21" s="12">
        <f t="shared" si="6"/>
        <v>833.80000000000007</v>
      </c>
      <c r="H21" s="45">
        <f t="shared" si="2"/>
        <v>37480</v>
      </c>
      <c r="I21" s="74">
        <v>0</v>
      </c>
      <c r="J21" s="75">
        <f t="shared" si="3"/>
        <v>0</v>
      </c>
      <c r="K21" s="76">
        <f t="shared" si="4"/>
        <v>0</v>
      </c>
      <c r="L21" s="77">
        <f t="shared" si="5"/>
        <v>2501400</v>
      </c>
      <c r="M21" s="28" t="s">
        <v>36</v>
      </c>
    </row>
    <row r="22" spans="1:14" s="28" customFormat="1" ht="13.5" x14ac:dyDescent="0.25">
      <c r="A22" s="11">
        <v>20</v>
      </c>
      <c r="B22" s="12">
        <v>1001</v>
      </c>
      <c r="C22" s="12">
        <v>10</v>
      </c>
      <c r="D22" s="12">
        <v>6</v>
      </c>
      <c r="E22" s="12" t="s">
        <v>19</v>
      </c>
      <c r="F22" s="12">
        <v>1052</v>
      </c>
      <c r="G22" s="12">
        <f t="shared" si="6"/>
        <v>1157.2</v>
      </c>
      <c r="H22" s="45">
        <f>H21+120</f>
        <v>37600</v>
      </c>
      <c r="I22" s="74">
        <v>0</v>
      </c>
      <c r="J22" s="75">
        <f t="shared" si="3"/>
        <v>0</v>
      </c>
      <c r="K22" s="76">
        <f t="shared" si="4"/>
        <v>0</v>
      </c>
      <c r="L22" s="77">
        <f t="shared" si="5"/>
        <v>3471600</v>
      </c>
      <c r="M22" s="28" t="s">
        <v>36</v>
      </c>
    </row>
    <row r="23" spans="1:14" s="28" customFormat="1" ht="13.5" x14ac:dyDescent="0.25">
      <c r="A23" s="11">
        <v>21</v>
      </c>
      <c r="B23" s="12">
        <v>1002</v>
      </c>
      <c r="C23" s="12">
        <v>10</v>
      </c>
      <c r="D23" s="12">
        <v>6</v>
      </c>
      <c r="E23" s="12" t="s">
        <v>13</v>
      </c>
      <c r="F23" s="12">
        <v>760</v>
      </c>
      <c r="G23" s="12">
        <f t="shared" si="6"/>
        <v>836.00000000000011</v>
      </c>
      <c r="H23" s="45">
        <f t="shared" si="2"/>
        <v>37600</v>
      </c>
      <c r="I23" s="74">
        <v>0</v>
      </c>
      <c r="J23" s="75">
        <f t="shared" si="3"/>
        <v>0</v>
      </c>
      <c r="K23" s="76">
        <f t="shared" si="4"/>
        <v>0</v>
      </c>
      <c r="L23" s="77">
        <f t="shared" si="5"/>
        <v>2508000.0000000005</v>
      </c>
      <c r="M23" s="28" t="s">
        <v>36</v>
      </c>
    </row>
    <row r="24" spans="1:14" s="28" customFormat="1" ht="13.5" x14ac:dyDescent="0.25">
      <c r="A24" s="11">
        <v>22</v>
      </c>
      <c r="B24" s="12">
        <v>1003</v>
      </c>
      <c r="C24" s="12">
        <v>10</v>
      </c>
      <c r="D24" s="12">
        <v>6</v>
      </c>
      <c r="E24" s="12" t="s">
        <v>19</v>
      </c>
      <c r="F24" s="12">
        <v>1052</v>
      </c>
      <c r="G24" s="12">
        <f t="shared" si="6"/>
        <v>1157.2</v>
      </c>
      <c r="H24" s="45">
        <f t="shared" si="2"/>
        <v>37600</v>
      </c>
      <c r="I24" s="74">
        <v>0</v>
      </c>
      <c r="J24" s="75">
        <f t="shared" si="3"/>
        <v>0</v>
      </c>
      <c r="K24" s="76">
        <f t="shared" si="4"/>
        <v>0</v>
      </c>
      <c r="L24" s="77">
        <f t="shared" si="5"/>
        <v>3471600</v>
      </c>
      <c r="M24" s="28" t="s">
        <v>36</v>
      </c>
      <c r="N24" s="79"/>
    </row>
    <row r="25" spans="1:14" s="28" customFormat="1" ht="13.5" x14ac:dyDescent="0.25">
      <c r="A25" s="11">
        <v>23</v>
      </c>
      <c r="B25" s="12">
        <v>1004</v>
      </c>
      <c r="C25" s="12">
        <v>10</v>
      </c>
      <c r="D25" s="12">
        <v>7</v>
      </c>
      <c r="E25" s="12" t="s">
        <v>13</v>
      </c>
      <c r="F25" s="12">
        <v>758</v>
      </c>
      <c r="G25" s="12">
        <f t="shared" si="6"/>
        <v>833.80000000000007</v>
      </c>
      <c r="H25" s="45">
        <f t="shared" si="2"/>
        <v>37600</v>
      </c>
      <c r="I25" s="74">
        <v>0</v>
      </c>
      <c r="J25" s="75">
        <f t="shared" si="3"/>
        <v>0</v>
      </c>
      <c r="K25" s="76">
        <f t="shared" si="4"/>
        <v>0</v>
      </c>
      <c r="L25" s="77">
        <f t="shared" si="5"/>
        <v>2501400</v>
      </c>
      <c r="M25" s="28" t="s">
        <v>36</v>
      </c>
    </row>
    <row r="26" spans="1:14" s="28" customFormat="1" ht="13.5" x14ac:dyDescent="0.25">
      <c r="A26" s="11">
        <v>24</v>
      </c>
      <c r="B26" s="12">
        <v>1101</v>
      </c>
      <c r="C26" s="12">
        <v>11</v>
      </c>
      <c r="D26" s="12">
        <v>7</v>
      </c>
      <c r="E26" s="12" t="s">
        <v>19</v>
      </c>
      <c r="F26" s="12">
        <v>1052</v>
      </c>
      <c r="G26" s="12">
        <f t="shared" si="6"/>
        <v>1157.2</v>
      </c>
      <c r="H26" s="45">
        <f>H25+120</f>
        <v>37720</v>
      </c>
      <c r="I26" s="74">
        <v>0</v>
      </c>
      <c r="J26" s="75">
        <f t="shared" si="3"/>
        <v>0</v>
      </c>
      <c r="K26" s="76">
        <f t="shared" si="4"/>
        <v>0</v>
      </c>
      <c r="L26" s="77">
        <f t="shared" si="5"/>
        <v>3471600</v>
      </c>
      <c r="M26" s="28" t="s">
        <v>36</v>
      </c>
    </row>
    <row r="27" spans="1:14" s="28" customFormat="1" ht="13.5" x14ac:dyDescent="0.25">
      <c r="A27" s="11">
        <v>25</v>
      </c>
      <c r="B27" s="12">
        <v>1102</v>
      </c>
      <c r="C27" s="12">
        <v>11</v>
      </c>
      <c r="D27" s="12">
        <v>7</v>
      </c>
      <c r="E27" s="12" t="s">
        <v>13</v>
      </c>
      <c r="F27" s="12">
        <v>760</v>
      </c>
      <c r="G27" s="12">
        <f t="shared" si="6"/>
        <v>836.00000000000011</v>
      </c>
      <c r="H27" s="45">
        <f t="shared" si="2"/>
        <v>37720</v>
      </c>
      <c r="I27" s="74">
        <f t="shared" ref="I27" si="8">F27*H27</f>
        <v>28667200</v>
      </c>
      <c r="J27" s="75">
        <f t="shared" si="3"/>
        <v>31533920</v>
      </c>
      <c r="K27" s="76">
        <f t="shared" ref="K27" si="9">MROUND((J27*0.025/12),500)</f>
        <v>65500</v>
      </c>
      <c r="L27" s="77">
        <f t="shared" ref="L27" si="10">G27*3000</f>
        <v>2508000.0000000005</v>
      </c>
      <c r="M27" s="28" t="s">
        <v>37</v>
      </c>
      <c r="N27" s="79">
        <f>J27/F27</f>
        <v>41492</v>
      </c>
    </row>
    <row r="28" spans="1:14" s="28" customFormat="1" ht="13.5" x14ac:dyDescent="0.25">
      <c r="A28" s="11">
        <v>26</v>
      </c>
      <c r="B28" s="12">
        <v>1103</v>
      </c>
      <c r="C28" s="12">
        <v>11</v>
      </c>
      <c r="D28" s="12">
        <v>7</v>
      </c>
      <c r="E28" s="12" t="s">
        <v>19</v>
      </c>
      <c r="F28" s="12">
        <v>1052</v>
      </c>
      <c r="G28" s="12">
        <f t="shared" si="6"/>
        <v>1157.2</v>
      </c>
      <c r="H28" s="45">
        <f t="shared" si="2"/>
        <v>37720</v>
      </c>
      <c r="I28" s="74">
        <v>0</v>
      </c>
      <c r="J28" s="75">
        <f t="shared" si="3"/>
        <v>0</v>
      </c>
      <c r="K28" s="76">
        <f t="shared" si="4"/>
        <v>0</v>
      </c>
      <c r="L28" s="77">
        <f t="shared" si="5"/>
        <v>3471600</v>
      </c>
      <c r="M28" s="28" t="s">
        <v>36</v>
      </c>
    </row>
    <row r="29" spans="1:14" s="28" customFormat="1" ht="13.5" x14ac:dyDescent="0.25">
      <c r="A29" s="11">
        <v>27</v>
      </c>
      <c r="B29" s="12">
        <v>1104</v>
      </c>
      <c r="C29" s="12">
        <v>11</v>
      </c>
      <c r="D29" s="12">
        <v>7</v>
      </c>
      <c r="E29" s="12" t="s">
        <v>13</v>
      </c>
      <c r="F29" s="12">
        <v>758</v>
      </c>
      <c r="G29" s="12">
        <f t="shared" si="6"/>
        <v>833.80000000000007</v>
      </c>
      <c r="H29" s="45">
        <f t="shared" si="2"/>
        <v>37720</v>
      </c>
      <c r="I29" s="74">
        <f t="shared" ref="I29" si="11">F29*H29</f>
        <v>28591760</v>
      </c>
      <c r="J29" s="75">
        <f t="shared" si="3"/>
        <v>31450936</v>
      </c>
      <c r="K29" s="76">
        <f t="shared" si="4"/>
        <v>65500</v>
      </c>
      <c r="L29" s="77">
        <f t="shared" si="5"/>
        <v>2501400</v>
      </c>
      <c r="M29" s="28" t="s">
        <v>37</v>
      </c>
    </row>
    <row r="30" spans="1:14" s="28" customFormat="1" ht="13.5" x14ac:dyDescent="0.25">
      <c r="A30" s="11">
        <v>28</v>
      </c>
      <c r="B30" s="12">
        <v>1201</v>
      </c>
      <c r="C30" s="12">
        <v>12</v>
      </c>
      <c r="D30" s="12">
        <v>8</v>
      </c>
      <c r="E30" s="12" t="s">
        <v>19</v>
      </c>
      <c r="F30" s="12">
        <v>1052</v>
      </c>
      <c r="G30" s="12">
        <f t="shared" si="6"/>
        <v>1157.2</v>
      </c>
      <c r="H30" s="45">
        <f>H29+120</f>
        <v>37840</v>
      </c>
      <c r="I30" s="74">
        <v>0</v>
      </c>
      <c r="J30" s="75">
        <f t="shared" si="3"/>
        <v>0</v>
      </c>
      <c r="K30" s="76">
        <f t="shared" si="4"/>
        <v>0</v>
      </c>
      <c r="L30" s="77">
        <f t="shared" si="5"/>
        <v>3471600</v>
      </c>
      <c r="M30" s="28" t="s">
        <v>36</v>
      </c>
    </row>
    <row r="31" spans="1:14" s="28" customFormat="1" ht="13.5" x14ac:dyDescent="0.25">
      <c r="A31" s="11">
        <v>29</v>
      </c>
      <c r="B31" s="12">
        <v>1202</v>
      </c>
      <c r="C31" s="12">
        <v>12</v>
      </c>
      <c r="D31" s="12">
        <v>8</v>
      </c>
      <c r="E31" s="12" t="s">
        <v>13</v>
      </c>
      <c r="F31" s="12">
        <v>760</v>
      </c>
      <c r="G31" s="12">
        <f t="shared" si="6"/>
        <v>836.00000000000011</v>
      </c>
      <c r="H31" s="45">
        <f t="shared" si="2"/>
        <v>37840</v>
      </c>
      <c r="I31" s="74">
        <f t="shared" ref="I4:I33" si="12">F31*H31</f>
        <v>28758400</v>
      </c>
      <c r="J31" s="75">
        <f t="shared" si="3"/>
        <v>31634240</v>
      </c>
      <c r="K31" s="76">
        <f t="shared" si="4"/>
        <v>66000</v>
      </c>
      <c r="L31" s="77">
        <f t="shared" si="5"/>
        <v>2508000.0000000005</v>
      </c>
      <c r="M31" s="28" t="s">
        <v>37</v>
      </c>
    </row>
    <row r="32" spans="1:14" s="28" customFormat="1" ht="13.5" x14ac:dyDescent="0.25">
      <c r="A32" s="11">
        <v>30</v>
      </c>
      <c r="B32" s="12">
        <v>1203</v>
      </c>
      <c r="C32" s="12">
        <v>12</v>
      </c>
      <c r="D32" s="12">
        <v>8</v>
      </c>
      <c r="E32" s="12" t="s">
        <v>19</v>
      </c>
      <c r="F32" s="12">
        <v>1053</v>
      </c>
      <c r="G32" s="12">
        <f t="shared" si="6"/>
        <v>1158.3000000000002</v>
      </c>
      <c r="H32" s="45">
        <f t="shared" si="2"/>
        <v>37840</v>
      </c>
      <c r="I32" s="74">
        <f t="shared" si="12"/>
        <v>39845520</v>
      </c>
      <c r="J32" s="75">
        <f t="shared" si="3"/>
        <v>43830072</v>
      </c>
      <c r="K32" s="76">
        <f t="shared" si="4"/>
        <v>91500</v>
      </c>
      <c r="L32" s="77">
        <f t="shared" si="5"/>
        <v>3474900.0000000005</v>
      </c>
      <c r="M32" s="28" t="s">
        <v>37</v>
      </c>
    </row>
    <row r="33" spans="1:14" s="28" customFormat="1" ht="13.5" x14ac:dyDescent="0.25">
      <c r="A33" s="11">
        <v>31</v>
      </c>
      <c r="B33" s="12">
        <v>1204</v>
      </c>
      <c r="C33" s="12">
        <v>12</v>
      </c>
      <c r="D33" s="12">
        <v>8</v>
      </c>
      <c r="E33" s="12" t="s">
        <v>13</v>
      </c>
      <c r="F33" s="12">
        <v>758</v>
      </c>
      <c r="G33" s="44">
        <f>F33*1.1</f>
        <v>833.80000000000007</v>
      </c>
      <c r="H33" s="45">
        <f t="shared" si="2"/>
        <v>37840</v>
      </c>
      <c r="I33" s="74">
        <f t="shared" si="12"/>
        <v>28682720</v>
      </c>
      <c r="J33" s="75">
        <f t="shared" si="3"/>
        <v>31550992</v>
      </c>
      <c r="K33" s="80">
        <f>MROUND((J33*0.025/12),500)</f>
        <v>65500</v>
      </c>
      <c r="L33" s="77">
        <f t="shared" si="5"/>
        <v>2501400</v>
      </c>
      <c r="M33" s="28" t="s">
        <v>37</v>
      </c>
    </row>
    <row r="34" spans="1:14" s="28" customFormat="1" ht="13.5" x14ac:dyDescent="0.25">
      <c r="A34" s="66" t="s">
        <v>58</v>
      </c>
      <c r="B34" s="67"/>
      <c r="C34" s="67"/>
      <c r="D34" s="67"/>
      <c r="E34" s="68"/>
      <c r="F34" s="70">
        <f t="shared" ref="F34:L34" si="13">SUM(F3:F33)</f>
        <v>28005</v>
      </c>
      <c r="G34" s="71">
        <f t="shared" si="13"/>
        <v>30805.500000000004</v>
      </c>
      <c r="H34" s="71"/>
      <c r="I34" s="81">
        <f t="shared" si="13"/>
        <v>154545600</v>
      </c>
      <c r="J34" s="82">
        <f t="shared" si="13"/>
        <v>170000160</v>
      </c>
      <c r="K34" s="83"/>
      <c r="L34" s="84">
        <f t="shared" si="13"/>
        <v>92416500</v>
      </c>
    </row>
    <row r="35" spans="1:14" s="28" customFormat="1" ht="13.5" x14ac:dyDescent="0.25">
      <c r="A35" s="43"/>
      <c r="B35" s="44"/>
      <c r="C35" s="44"/>
      <c r="D35" s="44"/>
      <c r="E35" s="44"/>
      <c r="F35" s="36"/>
      <c r="G35" s="44"/>
      <c r="H35" s="85"/>
      <c r="I35" s="86"/>
      <c r="J35" s="87"/>
      <c r="K35" s="80"/>
      <c r="L35" s="88"/>
    </row>
    <row r="36" spans="1:14" s="28" customFormat="1" ht="13.5" x14ac:dyDescent="0.25">
      <c r="A36" s="43"/>
      <c r="B36" s="44"/>
      <c r="C36" s="44"/>
      <c r="D36" s="44"/>
      <c r="E36" s="44"/>
      <c r="F36" s="36"/>
      <c r="G36" s="44"/>
      <c r="H36" s="85"/>
      <c r="I36" s="86"/>
      <c r="J36" s="87"/>
      <c r="K36" s="80"/>
      <c r="L36" s="88"/>
    </row>
    <row r="37" spans="1:14" s="28" customFormat="1" ht="20.25" x14ac:dyDescent="0.3">
      <c r="A37" s="61" t="s">
        <v>55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1:14" s="28" customFormat="1" ht="57.75" customHeight="1" x14ac:dyDescent="0.2">
      <c r="A38" s="52" t="s">
        <v>1</v>
      </c>
      <c r="B38" s="56" t="s">
        <v>0</v>
      </c>
      <c r="C38" s="57" t="s">
        <v>2</v>
      </c>
      <c r="D38" s="57" t="s">
        <v>57</v>
      </c>
      <c r="E38" s="57" t="s">
        <v>12</v>
      </c>
      <c r="F38" s="57" t="s">
        <v>60</v>
      </c>
      <c r="G38" s="57" t="s">
        <v>11</v>
      </c>
      <c r="H38" s="58" t="s">
        <v>50</v>
      </c>
      <c r="I38" s="56" t="s">
        <v>51</v>
      </c>
      <c r="J38" s="59" t="s">
        <v>52</v>
      </c>
      <c r="K38" s="60" t="s">
        <v>53</v>
      </c>
      <c r="L38" s="60" t="s">
        <v>54</v>
      </c>
    </row>
    <row r="39" spans="1:14" s="28" customFormat="1" x14ac:dyDescent="0.25">
      <c r="A39" s="32">
        <v>32</v>
      </c>
      <c r="B39" s="12">
        <v>1301</v>
      </c>
      <c r="C39" s="12">
        <v>13</v>
      </c>
      <c r="D39" s="12">
        <v>9</v>
      </c>
      <c r="E39" s="12" t="s">
        <v>19</v>
      </c>
      <c r="F39" s="12">
        <v>1100</v>
      </c>
      <c r="G39" s="44">
        <f t="shared" ref="G39:G61" si="14">F39*1.1</f>
        <v>1210</v>
      </c>
      <c r="H39" s="45">
        <f>H33+120</f>
        <v>37960</v>
      </c>
      <c r="I39" s="74">
        <f t="shared" ref="I39" si="15">F39*H39</f>
        <v>41756000</v>
      </c>
      <c r="J39" s="75">
        <f t="shared" ref="J39:J61" si="16">ROUND(I39*1.1,0)</f>
        <v>45931600</v>
      </c>
      <c r="K39" s="80">
        <f>MROUND((J39*0.025/12),500)</f>
        <v>95500</v>
      </c>
      <c r="L39" s="77">
        <f t="shared" ref="L39" si="17">G39*3000</f>
        <v>3630000</v>
      </c>
      <c r="M39" s="72" t="s">
        <v>37</v>
      </c>
    </row>
    <row r="40" spans="1:14" s="28" customFormat="1" x14ac:dyDescent="0.25">
      <c r="A40" s="32">
        <v>33</v>
      </c>
      <c r="B40" s="12">
        <v>1302</v>
      </c>
      <c r="C40" s="12">
        <v>13</v>
      </c>
      <c r="D40" s="12">
        <v>9</v>
      </c>
      <c r="E40" s="12" t="s">
        <v>13</v>
      </c>
      <c r="F40" s="12">
        <v>780</v>
      </c>
      <c r="G40" s="44">
        <f t="shared" si="14"/>
        <v>858.00000000000011</v>
      </c>
      <c r="H40" s="45">
        <f>H39</f>
        <v>37960</v>
      </c>
      <c r="I40" s="74">
        <f t="shared" ref="I40:I61" si="18">F40*H40</f>
        <v>29608800</v>
      </c>
      <c r="J40" s="75">
        <f t="shared" si="16"/>
        <v>32569680</v>
      </c>
      <c r="K40" s="80">
        <f t="shared" ref="K40:K61" si="19">MROUND((J40*0.025/12),500)</f>
        <v>68000</v>
      </c>
      <c r="L40" s="77">
        <f t="shared" ref="L40:L61" si="20">G40*3000</f>
        <v>2574000.0000000005</v>
      </c>
      <c r="M40" s="72" t="s">
        <v>37</v>
      </c>
    </row>
    <row r="41" spans="1:14" s="28" customFormat="1" x14ac:dyDescent="0.25">
      <c r="A41" s="32">
        <v>34</v>
      </c>
      <c r="B41" s="12">
        <v>1303</v>
      </c>
      <c r="C41" s="12">
        <v>13</v>
      </c>
      <c r="D41" s="12">
        <v>9</v>
      </c>
      <c r="E41" s="12" t="s">
        <v>19</v>
      </c>
      <c r="F41" s="12">
        <v>1100</v>
      </c>
      <c r="G41" s="44">
        <f t="shared" si="14"/>
        <v>1210</v>
      </c>
      <c r="H41" s="45">
        <f>H40</f>
        <v>37960</v>
      </c>
      <c r="I41" s="74">
        <f t="shared" si="18"/>
        <v>41756000</v>
      </c>
      <c r="J41" s="75">
        <f t="shared" si="16"/>
        <v>45931600</v>
      </c>
      <c r="K41" s="80">
        <f t="shared" si="19"/>
        <v>95500</v>
      </c>
      <c r="L41" s="77">
        <f t="shared" si="20"/>
        <v>3630000</v>
      </c>
      <c r="M41" s="72" t="s">
        <v>37</v>
      </c>
    </row>
    <row r="42" spans="1:14" s="28" customFormat="1" x14ac:dyDescent="0.25">
      <c r="A42" s="32">
        <v>35</v>
      </c>
      <c r="B42" s="12">
        <v>1304</v>
      </c>
      <c r="C42" s="12">
        <v>13</v>
      </c>
      <c r="D42" s="12">
        <v>9</v>
      </c>
      <c r="E42" s="12" t="s">
        <v>13</v>
      </c>
      <c r="F42" s="12">
        <v>780</v>
      </c>
      <c r="G42" s="44">
        <f t="shared" si="14"/>
        <v>858.00000000000011</v>
      </c>
      <c r="H42" s="45">
        <f>H41</f>
        <v>37960</v>
      </c>
      <c r="I42" s="74">
        <f t="shared" si="18"/>
        <v>29608800</v>
      </c>
      <c r="J42" s="75">
        <f t="shared" si="16"/>
        <v>32569680</v>
      </c>
      <c r="K42" s="80">
        <f t="shared" si="19"/>
        <v>68000</v>
      </c>
      <c r="L42" s="77">
        <f t="shared" si="20"/>
        <v>2574000.0000000005</v>
      </c>
      <c r="M42" s="72" t="s">
        <v>37</v>
      </c>
    </row>
    <row r="43" spans="1:14" x14ac:dyDescent="0.25">
      <c r="A43" s="32">
        <v>36</v>
      </c>
      <c r="B43" s="12">
        <v>1401</v>
      </c>
      <c r="C43" s="12">
        <v>14</v>
      </c>
      <c r="D43" s="12">
        <v>10</v>
      </c>
      <c r="E43" s="12" t="s">
        <v>19</v>
      </c>
      <c r="F43" s="12">
        <v>1100</v>
      </c>
      <c r="G43" s="44">
        <f t="shared" si="14"/>
        <v>1210</v>
      </c>
      <c r="H43" s="45">
        <f>H42+120</f>
        <v>38080</v>
      </c>
      <c r="I43" s="74">
        <f t="shared" si="18"/>
        <v>41888000</v>
      </c>
      <c r="J43" s="75">
        <f t="shared" si="16"/>
        <v>46076800</v>
      </c>
      <c r="K43" s="80">
        <f t="shared" si="19"/>
        <v>96000</v>
      </c>
      <c r="L43" s="77">
        <f t="shared" si="20"/>
        <v>3630000</v>
      </c>
      <c r="M43" s="72" t="s">
        <v>37</v>
      </c>
    </row>
    <row r="44" spans="1:14" x14ac:dyDescent="0.25">
      <c r="A44" s="32">
        <v>37</v>
      </c>
      <c r="B44" s="12">
        <v>1403</v>
      </c>
      <c r="C44" s="12">
        <v>14</v>
      </c>
      <c r="D44" s="12">
        <v>10</v>
      </c>
      <c r="E44" s="12" t="s">
        <v>19</v>
      </c>
      <c r="F44" s="12">
        <v>1100</v>
      </c>
      <c r="G44" s="44">
        <f t="shared" si="14"/>
        <v>1210</v>
      </c>
      <c r="H44" s="45">
        <f>H43</f>
        <v>38080</v>
      </c>
      <c r="I44" s="74">
        <f t="shared" si="18"/>
        <v>41888000</v>
      </c>
      <c r="J44" s="75">
        <f t="shared" si="16"/>
        <v>46076800</v>
      </c>
      <c r="K44" s="80">
        <f t="shared" si="19"/>
        <v>96000</v>
      </c>
      <c r="L44" s="77">
        <f t="shared" si="20"/>
        <v>3630000</v>
      </c>
      <c r="M44" s="72" t="s">
        <v>37</v>
      </c>
    </row>
    <row r="45" spans="1:14" x14ac:dyDescent="0.25">
      <c r="A45" s="32">
        <v>38</v>
      </c>
      <c r="B45" s="12">
        <v>1404</v>
      </c>
      <c r="C45" s="12">
        <v>14</v>
      </c>
      <c r="D45" s="12">
        <v>10</v>
      </c>
      <c r="E45" s="12" t="s">
        <v>13</v>
      </c>
      <c r="F45" s="12">
        <v>780</v>
      </c>
      <c r="G45" s="44">
        <f t="shared" si="14"/>
        <v>858.00000000000011</v>
      </c>
      <c r="H45" s="45">
        <f>H44</f>
        <v>38080</v>
      </c>
      <c r="I45" s="74">
        <f t="shared" si="18"/>
        <v>29702400</v>
      </c>
      <c r="J45" s="75">
        <f t="shared" si="16"/>
        <v>32672640</v>
      </c>
      <c r="K45" s="80">
        <f t="shared" si="19"/>
        <v>68000</v>
      </c>
      <c r="L45" s="77">
        <f t="shared" si="20"/>
        <v>2574000.0000000005</v>
      </c>
      <c r="M45" s="72" t="s">
        <v>37</v>
      </c>
    </row>
    <row r="46" spans="1:14" x14ac:dyDescent="0.25">
      <c r="A46" s="32">
        <v>39</v>
      </c>
      <c r="B46" s="12">
        <v>1501</v>
      </c>
      <c r="C46" s="12">
        <v>15</v>
      </c>
      <c r="D46" s="12">
        <v>11</v>
      </c>
      <c r="E46" s="12" t="s">
        <v>19</v>
      </c>
      <c r="F46" s="12">
        <v>1100</v>
      </c>
      <c r="G46" s="44">
        <f t="shared" si="14"/>
        <v>1210</v>
      </c>
      <c r="H46" s="45">
        <f>H45+120</f>
        <v>38200</v>
      </c>
      <c r="I46" s="74">
        <f t="shared" si="18"/>
        <v>42020000</v>
      </c>
      <c r="J46" s="75">
        <f t="shared" si="16"/>
        <v>46222000</v>
      </c>
      <c r="K46" s="80">
        <f t="shared" si="19"/>
        <v>96500</v>
      </c>
      <c r="L46" s="77">
        <f t="shared" si="20"/>
        <v>3630000</v>
      </c>
      <c r="M46" s="72" t="s">
        <v>37</v>
      </c>
    </row>
    <row r="47" spans="1:14" x14ac:dyDescent="0.25">
      <c r="A47" s="32">
        <v>40</v>
      </c>
      <c r="B47" s="12">
        <v>1502</v>
      </c>
      <c r="C47" s="12">
        <v>15</v>
      </c>
      <c r="D47" s="12">
        <v>11</v>
      </c>
      <c r="E47" s="12" t="s">
        <v>13</v>
      </c>
      <c r="F47" s="12">
        <v>780</v>
      </c>
      <c r="G47" s="44">
        <f t="shared" si="14"/>
        <v>858.00000000000011</v>
      </c>
      <c r="H47" s="45">
        <f>H46</f>
        <v>38200</v>
      </c>
      <c r="I47" s="74">
        <f t="shared" si="18"/>
        <v>29796000</v>
      </c>
      <c r="J47" s="75">
        <f t="shared" si="16"/>
        <v>32775600</v>
      </c>
      <c r="K47" s="80">
        <f t="shared" si="19"/>
        <v>68500</v>
      </c>
      <c r="L47" s="77">
        <f t="shared" si="20"/>
        <v>2574000.0000000005</v>
      </c>
      <c r="M47" s="72" t="s">
        <v>37</v>
      </c>
      <c r="N47" s="78">
        <f>J48/F48</f>
        <v>42020</v>
      </c>
    </row>
    <row r="48" spans="1:14" x14ac:dyDescent="0.25">
      <c r="A48" s="32">
        <v>41</v>
      </c>
      <c r="B48" s="12">
        <v>1503</v>
      </c>
      <c r="C48" s="12">
        <v>15</v>
      </c>
      <c r="D48" s="12">
        <v>11</v>
      </c>
      <c r="E48" s="12" t="s">
        <v>19</v>
      </c>
      <c r="F48" s="12">
        <v>1100</v>
      </c>
      <c r="G48" s="44">
        <f t="shared" si="14"/>
        <v>1210</v>
      </c>
      <c r="H48" s="45">
        <f>H47</f>
        <v>38200</v>
      </c>
      <c r="I48" s="74">
        <f t="shared" si="18"/>
        <v>42020000</v>
      </c>
      <c r="J48" s="75">
        <f t="shared" si="16"/>
        <v>46222000</v>
      </c>
      <c r="K48" s="80">
        <f t="shared" si="19"/>
        <v>96500</v>
      </c>
      <c r="L48" s="77">
        <f t="shared" si="20"/>
        <v>3630000</v>
      </c>
      <c r="M48" s="72" t="s">
        <v>37</v>
      </c>
    </row>
    <row r="49" spans="1:14" x14ac:dyDescent="0.25">
      <c r="A49" s="32">
        <v>42</v>
      </c>
      <c r="B49" s="12">
        <v>1504</v>
      </c>
      <c r="C49" s="12">
        <v>15</v>
      </c>
      <c r="D49" s="12">
        <v>11</v>
      </c>
      <c r="E49" s="12" t="s">
        <v>13</v>
      </c>
      <c r="F49" s="12">
        <v>780</v>
      </c>
      <c r="G49" s="44">
        <f t="shared" si="14"/>
        <v>858.00000000000011</v>
      </c>
      <c r="H49" s="45">
        <f>H48</f>
        <v>38200</v>
      </c>
      <c r="I49" s="74">
        <f t="shared" si="18"/>
        <v>29796000</v>
      </c>
      <c r="J49" s="75">
        <f t="shared" si="16"/>
        <v>32775600</v>
      </c>
      <c r="K49" s="80">
        <f t="shared" si="19"/>
        <v>68500</v>
      </c>
      <c r="L49" s="77">
        <f t="shared" si="20"/>
        <v>2574000.0000000005</v>
      </c>
      <c r="M49" s="72" t="s">
        <v>37</v>
      </c>
    </row>
    <row r="50" spans="1:14" x14ac:dyDescent="0.25">
      <c r="A50" s="32">
        <v>43</v>
      </c>
      <c r="B50" s="12">
        <v>1601</v>
      </c>
      <c r="C50" s="12">
        <v>16</v>
      </c>
      <c r="D50" s="12">
        <v>12</v>
      </c>
      <c r="E50" s="12" t="s">
        <v>19</v>
      </c>
      <c r="F50" s="12">
        <v>1100</v>
      </c>
      <c r="G50" s="44">
        <f t="shared" si="14"/>
        <v>1210</v>
      </c>
      <c r="H50" s="45">
        <f>H49+120</f>
        <v>38320</v>
      </c>
      <c r="I50" s="74">
        <f t="shared" si="18"/>
        <v>42152000</v>
      </c>
      <c r="J50" s="75">
        <f t="shared" si="16"/>
        <v>46367200</v>
      </c>
      <c r="K50" s="80">
        <f t="shared" si="19"/>
        <v>96500</v>
      </c>
      <c r="L50" s="77">
        <f t="shared" si="20"/>
        <v>3630000</v>
      </c>
      <c r="M50" s="72" t="s">
        <v>37</v>
      </c>
    </row>
    <row r="51" spans="1:14" x14ac:dyDescent="0.25">
      <c r="A51" s="32">
        <v>44</v>
      </c>
      <c r="B51" s="12">
        <v>1602</v>
      </c>
      <c r="C51" s="12">
        <v>16</v>
      </c>
      <c r="D51" s="12">
        <v>12</v>
      </c>
      <c r="E51" s="12" t="s">
        <v>13</v>
      </c>
      <c r="F51" s="12">
        <v>780</v>
      </c>
      <c r="G51" s="44">
        <f t="shared" si="14"/>
        <v>858.00000000000011</v>
      </c>
      <c r="H51" s="45">
        <f>H50</f>
        <v>38320</v>
      </c>
      <c r="I51" s="74">
        <f t="shared" si="18"/>
        <v>29889600</v>
      </c>
      <c r="J51" s="75">
        <f t="shared" si="16"/>
        <v>32878560</v>
      </c>
      <c r="K51" s="80">
        <f t="shared" si="19"/>
        <v>68500</v>
      </c>
      <c r="L51" s="77">
        <f t="shared" si="20"/>
        <v>2574000.0000000005</v>
      </c>
      <c r="M51" s="72" t="s">
        <v>37</v>
      </c>
    </row>
    <row r="52" spans="1:14" x14ac:dyDescent="0.25">
      <c r="A52" s="32">
        <v>45</v>
      </c>
      <c r="B52" s="12">
        <v>1603</v>
      </c>
      <c r="C52" s="12">
        <v>16</v>
      </c>
      <c r="D52" s="12">
        <v>12</v>
      </c>
      <c r="E52" s="12" t="s">
        <v>19</v>
      </c>
      <c r="F52" s="12">
        <v>1100</v>
      </c>
      <c r="G52" s="44">
        <f t="shared" si="14"/>
        <v>1210</v>
      </c>
      <c r="H52" s="45">
        <f>H51</f>
        <v>38320</v>
      </c>
      <c r="I52" s="74">
        <f t="shared" si="18"/>
        <v>42152000</v>
      </c>
      <c r="J52" s="75">
        <f t="shared" si="16"/>
        <v>46367200</v>
      </c>
      <c r="K52" s="80">
        <f t="shared" si="19"/>
        <v>96500</v>
      </c>
      <c r="L52" s="77">
        <f t="shared" si="20"/>
        <v>3630000</v>
      </c>
      <c r="M52" s="72" t="s">
        <v>37</v>
      </c>
    </row>
    <row r="53" spans="1:14" x14ac:dyDescent="0.25">
      <c r="A53" s="32">
        <v>46</v>
      </c>
      <c r="B53" s="12">
        <v>1604</v>
      </c>
      <c r="C53" s="12">
        <v>16</v>
      </c>
      <c r="D53" s="12">
        <v>12</v>
      </c>
      <c r="E53" s="12" t="s">
        <v>13</v>
      </c>
      <c r="F53" s="12">
        <v>780</v>
      </c>
      <c r="G53" s="44">
        <f t="shared" si="14"/>
        <v>858.00000000000011</v>
      </c>
      <c r="H53" s="45">
        <f>H52</f>
        <v>38320</v>
      </c>
      <c r="I53" s="74">
        <f t="shared" si="18"/>
        <v>29889600</v>
      </c>
      <c r="J53" s="75">
        <f t="shared" si="16"/>
        <v>32878560</v>
      </c>
      <c r="K53" s="80">
        <f t="shared" si="19"/>
        <v>68500</v>
      </c>
      <c r="L53" s="77">
        <f t="shared" si="20"/>
        <v>2574000.0000000005</v>
      </c>
      <c r="M53" s="72" t="s">
        <v>37</v>
      </c>
    </row>
    <row r="54" spans="1:14" x14ac:dyDescent="0.25">
      <c r="A54" s="32">
        <v>47</v>
      </c>
      <c r="B54" s="12">
        <v>1701</v>
      </c>
      <c r="C54" s="12">
        <v>17</v>
      </c>
      <c r="D54" s="12">
        <v>13</v>
      </c>
      <c r="E54" s="12" t="s">
        <v>19</v>
      </c>
      <c r="F54" s="12">
        <v>1100</v>
      </c>
      <c r="G54" s="44">
        <f t="shared" si="14"/>
        <v>1210</v>
      </c>
      <c r="H54" s="45">
        <f>H53+120</f>
        <v>38440</v>
      </c>
      <c r="I54" s="74">
        <f t="shared" si="18"/>
        <v>42284000</v>
      </c>
      <c r="J54" s="75">
        <f t="shared" si="16"/>
        <v>46512400</v>
      </c>
      <c r="K54" s="80">
        <f t="shared" si="19"/>
        <v>97000</v>
      </c>
      <c r="L54" s="77">
        <f t="shared" si="20"/>
        <v>3630000</v>
      </c>
      <c r="M54" s="72" t="s">
        <v>37</v>
      </c>
    </row>
    <row r="55" spans="1:14" x14ac:dyDescent="0.25">
      <c r="A55" s="32">
        <v>48</v>
      </c>
      <c r="B55" s="12">
        <v>1702</v>
      </c>
      <c r="C55" s="12">
        <v>17</v>
      </c>
      <c r="D55" s="12">
        <v>13</v>
      </c>
      <c r="E55" s="12" t="s">
        <v>13</v>
      </c>
      <c r="F55" s="12">
        <v>780</v>
      </c>
      <c r="G55" s="44">
        <f t="shared" si="14"/>
        <v>858.00000000000011</v>
      </c>
      <c r="H55" s="45">
        <f>H54</f>
        <v>38440</v>
      </c>
      <c r="I55" s="74">
        <f t="shared" si="18"/>
        <v>29983200</v>
      </c>
      <c r="J55" s="75">
        <f t="shared" si="16"/>
        <v>32981520</v>
      </c>
      <c r="K55" s="80">
        <f t="shared" si="19"/>
        <v>68500</v>
      </c>
      <c r="L55" s="77">
        <f t="shared" si="20"/>
        <v>2574000.0000000005</v>
      </c>
      <c r="M55" s="72" t="s">
        <v>37</v>
      </c>
    </row>
    <row r="56" spans="1:14" x14ac:dyDescent="0.25">
      <c r="A56" s="32">
        <v>49</v>
      </c>
      <c r="B56" s="12">
        <v>1703</v>
      </c>
      <c r="C56" s="12">
        <v>17</v>
      </c>
      <c r="D56" s="12">
        <v>13</v>
      </c>
      <c r="E56" s="12" t="s">
        <v>19</v>
      </c>
      <c r="F56" s="12">
        <v>1100</v>
      </c>
      <c r="G56" s="44">
        <f t="shared" si="14"/>
        <v>1210</v>
      </c>
      <c r="H56" s="45">
        <f>H55</f>
        <v>38440</v>
      </c>
      <c r="I56" s="74">
        <f t="shared" si="18"/>
        <v>42284000</v>
      </c>
      <c r="J56" s="75">
        <f t="shared" si="16"/>
        <v>46512400</v>
      </c>
      <c r="K56" s="80">
        <f t="shared" si="19"/>
        <v>97000</v>
      </c>
      <c r="L56" s="77">
        <f t="shared" si="20"/>
        <v>3630000</v>
      </c>
      <c r="M56" s="72" t="s">
        <v>37</v>
      </c>
    </row>
    <row r="57" spans="1:14" x14ac:dyDescent="0.25">
      <c r="A57" s="32">
        <v>50</v>
      </c>
      <c r="B57" s="12">
        <v>1704</v>
      </c>
      <c r="C57" s="12">
        <v>17</v>
      </c>
      <c r="D57" s="12">
        <v>13</v>
      </c>
      <c r="E57" s="12" t="s">
        <v>13</v>
      </c>
      <c r="F57" s="12">
        <v>780</v>
      </c>
      <c r="G57" s="44">
        <f t="shared" si="14"/>
        <v>858.00000000000011</v>
      </c>
      <c r="H57" s="45">
        <f>H56</f>
        <v>38440</v>
      </c>
      <c r="I57" s="74">
        <f t="shared" si="18"/>
        <v>29983200</v>
      </c>
      <c r="J57" s="75">
        <f t="shared" si="16"/>
        <v>32981520</v>
      </c>
      <c r="K57" s="80">
        <f t="shared" si="19"/>
        <v>68500</v>
      </c>
      <c r="L57" s="77">
        <f t="shared" si="20"/>
        <v>2574000.0000000005</v>
      </c>
      <c r="M57" s="72" t="s">
        <v>37</v>
      </c>
    </row>
    <row r="58" spans="1:14" x14ac:dyDescent="0.25">
      <c r="A58" s="32">
        <v>51</v>
      </c>
      <c r="B58" s="12">
        <v>1801</v>
      </c>
      <c r="C58" s="12">
        <v>18</v>
      </c>
      <c r="D58" s="12">
        <v>14</v>
      </c>
      <c r="E58" s="12" t="s">
        <v>19</v>
      </c>
      <c r="F58" s="12">
        <v>1100</v>
      </c>
      <c r="G58" s="44">
        <f t="shared" si="14"/>
        <v>1210</v>
      </c>
      <c r="H58" s="45">
        <f>H57+120</f>
        <v>38560</v>
      </c>
      <c r="I58" s="74">
        <f t="shared" si="18"/>
        <v>42416000</v>
      </c>
      <c r="J58" s="75">
        <f t="shared" si="16"/>
        <v>46657600</v>
      </c>
      <c r="K58" s="80">
        <f t="shared" si="19"/>
        <v>97000</v>
      </c>
      <c r="L58" s="77">
        <f t="shared" si="20"/>
        <v>3630000</v>
      </c>
      <c r="M58" s="72" t="s">
        <v>37</v>
      </c>
    </row>
    <row r="59" spans="1:14" x14ac:dyDescent="0.25">
      <c r="A59" s="32">
        <v>52</v>
      </c>
      <c r="B59" s="12">
        <v>1802</v>
      </c>
      <c r="C59" s="12">
        <v>18</v>
      </c>
      <c r="D59" s="12">
        <v>14</v>
      </c>
      <c r="E59" s="12" t="s">
        <v>13</v>
      </c>
      <c r="F59" s="12">
        <v>780</v>
      </c>
      <c r="G59" s="44">
        <f t="shared" si="14"/>
        <v>858.00000000000011</v>
      </c>
      <c r="H59" s="45">
        <f>H58</f>
        <v>38560</v>
      </c>
      <c r="I59" s="74">
        <f t="shared" si="18"/>
        <v>30076800</v>
      </c>
      <c r="J59" s="75">
        <f t="shared" si="16"/>
        <v>33084480</v>
      </c>
      <c r="K59" s="80">
        <f t="shared" si="19"/>
        <v>69000</v>
      </c>
      <c r="L59" s="77">
        <f t="shared" si="20"/>
        <v>2574000.0000000005</v>
      </c>
      <c r="M59" s="72" t="s">
        <v>37</v>
      </c>
    </row>
    <row r="60" spans="1:14" x14ac:dyDescent="0.25">
      <c r="A60" s="32">
        <v>53</v>
      </c>
      <c r="B60" s="12">
        <v>1803</v>
      </c>
      <c r="C60" s="12">
        <v>18</v>
      </c>
      <c r="D60" s="12">
        <v>14</v>
      </c>
      <c r="E60" s="12" t="s">
        <v>19</v>
      </c>
      <c r="F60" s="12">
        <v>1100</v>
      </c>
      <c r="G60" s="44">
        <f t="shared" si="14"/>
        <v>1210</v>
      </c>
      <c r="H60" s="45">
        <f>H59</f>
        <v>38560</v>
      </c>
      <c r="I60" s="74">
        <f t="shared" si="18"/>
        <v>42416000</v>
      </c>
      <c r="J60" s="75">
        <f t="shared" si="16"/>
        <v>46657600</v>
      </c>
      <c r="K60" s="80">
        <f t="shared" si="19"/>
        <v>97000</v>
      </c>
      <c r="L60" s="77">
        <f t="shared" si="20"/>
        <v>3630000</v>
      </c>
      <c r="M60" s="72" t="s">
        <v>37</v>
      </c>
    </row>
    <row r="61" spans="1:14" x14ac:dyDescent="0.25">
      <c r="A61" s="32">
        <v>54</v>
      </c>
      <c r="B61" s="12">
        <v>1804</v>
      </c>
      <c r="C61" s="12">
        <v>18</v>
      </c>
      <c r="D61" s="12">
        <v>14</v>
      </c>
      <c r="E61" s="12" t="s">
        <v>13</v>
      </c>
      <c r="F61" s="12">
        <v>780</v>
      </c>
      <c r="G61" s="44">
        <f t="shared" si="14"/>
        <v>858.00000000000011</v>
      </c>
      <c r="H61" s="45">
        <f>H60</f>
        <v>38560</v>
      </c>
      <c r="I61" s="74">
        <f t="shared" si="18"/>
        <v>30076800</v>
      </c>
      <c r="J61" s="75">
        <f t="shared" si="16"/>
        <v>33084480</v>
      </c>
      <c r="K61" s="80">
        <f t="shared" si="19"/>
        <v>69000</v>
      </c>
      <c r="L61" s="77">
        <f t="shared" si="20"/>
        <v>2574000.0000000005</v>
      </c>
      <c r="M61" s="72" t="s">
        <v>37</v>
      </c>
      <c r="N61" s="78">
        <f>J61/F61</f>
        <v>42416</v>
      </c>
    </row>
    <row r="62" spans="1:14" x14ac:dyDescent="0.25">
      <c r="A62" s="55" t="s">
        <v>3</v>
      </c>
      <c r="B62" s="55"/>
      <c r="C62" s="55"/>
      <c r="D62" s="55"/>
      <c r="E62" s="55"/>
      <c r="F62" s="13">
        <f t="shared" ref="F62:L62" si="21">SUM(F39:F61)</f>
        <v>21780</v>
      </c>
      <c r="G62" s="14">
        <f t="shared" si="21"/>
        <v>23958</v>
      </c>
      <c r="H62" s="14"/>
      <c r="I62" s="89">
        <f t="shared" si="21"/>
        <v>833443200</v>
      </c>
      <c r="J62" s="89">
        <f t="shared" si="21"/>
        <v>916787520</v>
      </c>
      <c r="K62" s="76"/>
      <c r="L62" s="90">
        <f t="shared" si="21"/>
        <v>71874000</v>
      </c>
    </row>
  </sheetData>
  <mergeCells count="4">
    <mergeCell ref="A62:E62"/>
    <mergeCell ref="A37:L37"/>
    <mergeCell ref="A1:L1"/>
    <mergeCell ref="A34:E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O34"/>
  <sheetViews>
    <sheetView workbookViewId="0">
      <selection activeCell="B9" sqref="B9"/>
    </sheetView>
  </sheetViews>
  <sheetFormatPr defaultRowHeight="15" x14ac:dyDescent="0.25"/>
  <cols>
    <col min="4" max="5" width="14.28515625" bestFit="1" customWidth="1"/>
    <col min="6" max="6" width="10" bestFit="1" customWidth="1"/>
    <col min="10" max="10" width="14.28515625" bestFit="1" customWidth="1"/>
    <col min="12" max="12" width="10" bestFit="1" customWidth="1"/>
  </cols>
  <sheetData>
    <row r="1" spans="1:15" ht="16.5" x14ac:dyDescent="0.3">
      <c r="A1" s="47"/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</row>
    <row r="2" spans="1:15" ht="16.5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1"/>
      <c r="N2" s="1"/>
      <c r="O2" s="1"/>
    </row>
    <row r="3" spans="1:15" ht="16.5" x14ac:dyDescent="0.3">
      <c r="A3" s="47"/>
      <c r="B3" s="48">
        <v>2001</v>
      </c>
      <c r="C3" s="48">
        <v>83.73</v>
      </c>
      <c r="D3" s="65">
        <f>C3*10.764</f>
        <v>901.26972000000001</v>
      </c>
      <c r="E3" s="49">
        <v>25485045</v>
      </c>
      <c r="F3" s="48">
        <f>E3/D3</f>
        <v>28276.823723757188</v>
      </c>
      <c r="G3" s="48"/>
      <c r="H3" s="48">
        <v>1529200</v>
      </c>
      <c r="I3" s="48">
        <v>30000</v>
      </c>
      <c r="J3" s="49">
        <f>E3+H3+I3</f>
        <v>27044245</v>
      </c>
      <c r="K3" s="48"/>
      <c r="L3" s="48">
        <f>J3/D3</f>
        <v>30006.827478903873</v>
      </c>
      <c r="M3" s="1"/>
      <c r="N3" s="1"/>
      <c r="O3" s="1"/>
    </row>
    <row r="4" spans="1:15" ht="16.5" x14ac:dyDescent="0.3">
      <c r="A4" s="47"/>
      <c r="B4" s="48">
        <v>1402</v>
      </c>
      <c r="C4" s="48">
        <v>70.8</v>
      </c>
      <c r="D4" s="65">
        <f>C4*10.764</f>
        <v>762.09119999999996</v>
      </c>
      <c r="E4" s="49">
        <v>27736336</v>
      </c>
      <c r="F4" s="48">
        <f t="shared" ref="F4:F11" si="0">E4/D4</f>
        <v>36395.035134902493</v>
      </c>
      <c r="G4" s="48"/>
      <c r="H4" s="48">
        <v>1664200</v>
      </c>
      <c r="I4" s="48">
        <v>30000</v>
      </c>
      <c r="J4" s="49">
        <f t="shared" ref="J4:J22" si="1">E4+H4+I4</f>
        <v>29430536</v>
      </c>
      <c r="K4" s="48"/>
      <c r="L4" s="48">
        <f t="shared" ref="L4:L13" si="2">J4/D4</f>
        <v>38618.128643920834</v>
      </c>
      <c r="M4" s="1"/>
      <c r="N4" s="1"/>
      <c r="O4" s="1"/>
    </row>
    <row r="5" spans="1:15" ht="16.5" x14ac:dyDescent="0.3">
      <c r="A5" s="47"/>
      <c r="B5" s="48">
        <v>1202</v>
      </c>
      <c r="C5" s="48">
        <v>73.39</v>
      </c>
      <c r="D5" s="65">
        <f>C5*10.764</f>
        <v>789.96996000000001</v>
      </c>
      <c r="E5" s="49">
        <v>22776000</v>
      </c>
      <c r="F5" s="48">
        <f t="shared" si="0"/>
        <v>28831.476072836998</v>
      </c>
      <c r="G5" s="48"/>
      <c r="H5" s="48">
        <v>1367000</v>
      </c>
      <c r="I5" s="48">
        <v>30000</v>
      </c>
      <c r="J5" s="49">
        <f t="shared" si="1"/>
        <v>24173000</v>
      </c>
      <c r="K5" s="48"/>
      <c r="L5" s="48">
        <f t="shared" si="2"/>
        <v>30599.897748010568</v>
      </c>
      <c r="M5" s="1"/>
      <c r="N5" s="1"/>
      <c r="O5" s="1"/>
    </row>
    <row r="6" spans="1:15" ht="16.5" x14ac:dyDescent="0.3">
      <c r="A6" s="47"/>
      <c r="B6" s="48">
        <v>703</v>
      </c>
      <c r="C6" s="48">
        <v>53.42</v>
      </c>
      <c r="D6" s="65">
        <f>C6*10.764</f>
        <v>575.01288</v>
      </c>
      <c r="E6" s="49">
        <v>19544000</v>
      </c>
      <c r="F6" s="48">
        <f t="shared" si="0"/>
        <v>33988.803868184659</v>
      </c>
      <c r="G6" s="48"/>
      <c r="H6" s="48">
        <v>1173000</v>
      </c>
      <c r="I6" s="48">
        <v>30000</v>
      </c>
      <c r="J6" s="49">
        <f t="shared" si="1"/>
        <v>20747000</v>
      </c>
      <c r="K6" s="48"/>
      <c r="L6" s="48">
        <f t="shared" si="2"/>
        <v>36080.930917582227</v>
      </c>
      <c r="M6" s="1"/>
      <c r="N6" s="1"/>
      <c r="O6" s="1"/>
    </row>
    <row r="7" spans="1:15" ht="16.5" x14ac:dyDescent="0.3">
      <c r="A7" s="47"/>
      <c r="B7" s="48">
        <v>1904</v>
      </c>
      <c r="C7" s="48">
        <v>90.73</v>
      </c>
      <c r="D7" s="65">
        <f>C7*10.764</f>
        <v>976.61771999999996</v>
      </c>
      <c r="E7" s="49">
        <v>37640000</v>
      </c>
      <c r="F7" s="48">
        <f t="shared" si="0"/>
        <v>38541.180678147022</v>
      </c>
      <c r="G7" s="48"/>
      <c r="H7" s="48">
        <v>2258400</v>
      </c>
      <c r="I7" s="48">
        <v>30000</v>
      </c>
      <c r="J7" s="49">
        <f t="shared" si="1"/>
        <v>39928400</v>
      </c>
      <c r="K7" s="48"/>
      <c r="L7" s="48">
        <f t="shared" si="2"/>
        <v>40884.369781863061</v>
      </c>
      <c r="M7" s="1"/>
      <c r="N7" s="1"/>
      <c r="O7" s="1"/>
    </row>
    <row r="8" spans="1:15" ht="16.5" x14ac:dyDescent="0.3">
      <c r="A8" s="47"/>
      <c r="B8" s="48">
        <v>2204</v>
      </c>
      <c r="C8" s="48">
        <v>90.73</v>
      </c>
      <c r="D8" s="48">
        <f t="shared" ref="D4:D18" si="3">C8*10.764</f>
        <v>976.61771999999996</v>
      </c>
      <c r="E8" s="49">
        <v>34622056</v>
      </c>
      <c r="F8" s="48">
        <f t="shared" si="0"/>
        <v>35450.980758366743</v>
      </c>
      <c r="G8" s="48"/>
      <c r="H8" s="48">
        <v>2077400</v>
      </c>
      <c r="I8" s="48">
        <v>30000</v>
      </c>
      <c r="J8" s="49">
        <f t="shared" si="1"/>
        <v>36729456</v>
      </c>
      <c r="K8" s="48"/>
      <c r="L8" s="48">
        <f t="shared" si="2"/>
        <v>37608.836341818576</v>
      </c>
      <c r="M8" s="1"/>
      <c r="N8" s="1"/>
      <c r="O8" s="1"/>
    </row>
    <row r="9" spans="1:15" ht="16.5" x14ac:dyDescent="0.3">
      <c r="A9" s="47"/>
      <c r="B9" s="48">
        <v>1102</v>
      </c>
      <c r="C9" s="48">
        <v>67.66</v>
      </c>
      <c r="D9" s="48">
        <f t="shared" si="3"/>
        <v>728.29223999999988</v>
      </c>
      <c r="E9" s="49">
        <v>18100059</v>
      </c>
      <c r="F9" s="48">
        <f t="shared" si="0"/>
        <v>24852.741805954163</v>
      </c>
      <c r="G9" s="48"/>
      <c r="H9" s="48">
        <v>1086100</v>
      </c>
      <c r="I9" s="48">
        <v>30000</v>
      </c>
      <c r="J9" s="49">
        <f t="shared" si="1"/>
        <v>19216159</v>
      </c>
      <c r="K9" s="48"/>
      <c r="L9" s="48">
        <f t="shared" si="2"/>
        <v>26385.231016603997</v>
      </c>
      <c r="M9" s="1"/>
      <c r="N9" s="1"/>
      <c r="O9" s="1"/>
    </row>
    <row r="10" spans="1:15" ht="16.5" x14ac:dyDescent="0.3">
      <c r="A10" s="47"/>
      <c r="B10" s="48"/>
      <c r="C10" s="48"/>
      <c r="D10" s="48">
        <f t="shared" si="3"/>
        <v>0</v>
      </c>
      <c r="E10" s="48"/>
      <c r="F10" s="48" t="e">
        <f t="shared" si="0"/>
        <v>#DIV/0!</v>
      </c>
      <c r="G10" s="48"/>
      <c r="H10" s="48"/>
      <c r="I10" s="48"/>
      <c r="J10" s="49">
        <f t="shared" si="1"/>
        <v>0</v>
      </c>
      <c r="K10" s="48"/>
      <c r="L10" s="48" t="e">
        <f t="shared" si="2"/>
        <v>#DIV/0!</v>
      </c>
      <c r="M10" s="1"/>
      <c r="N10" s="1"/>
      <c r="O10" s="1"/>
    </row>
    <row r="11" spans="1:15" ht="16.5" x14ac:dyDescent="0.3">
      <c r="A11" s="47"/>
      <c r="B11" s="48"/>
      <c r="C11" s="48"/>
      <c r="D11" s="48">
        <f t="shared" si="3"/>
        <v>0</v>
      </c>
      <c r="E11" s="48"/>
      <c r="F11" s="48" t="e">
        <f t="shared" si="0"/>
        <v>#DIV/0!</v>
      </c>
      <c r="G11" s="48"/>
      <c r="H11" s="48"/>
      <c r="I11" s="48"/>
      <c r="J11" s="49">
        <f t="shared" si="1"/>
        <v>0</v>
      </c>
      <c r="K11" s="48"/>
      <c r="L11" s="48" t="e">
        <f t="shared" si="2"/>
        <v>#DIV/0!</v>
      </c>
      <c r="M11" s="1"/>
      <c r="N11" s="1"/>
      <c r="O11" s="1"/>
    </row>
    <row r="12" spans="1:15" ht="16.5" x14ac:dyDescent="0.3">
      <c r="A12" s="47"/>
      <c r="B12" s="48"/>
      <c r="C12" s="48"/>
      <c r="D12" s="48">
        <f t="shared" si="3"/>
        <v>0</v>
      </c>
      <c r="E12" s="48"/>
      <c r="F12" s="48" t="e">
        <f>E12/D12</f>
        <v>#DIV/0!</v>
      </c>
      <c r="G12" s="48"/>
      <c r="H12" s="48"/>
      <c r="I12" s="48"/>
      <c r="J12" s="49">
        <f t="shared" si="1"/>
        <v>0</v>
      </c>
      <c r="K12" s="48"/>
      <c r="L12" s="48" t="e">
        <f t="shared" si="2"/>
        <v>#DIV/0!</v>
      </c>
      <c r="M12" s="1"/>
      <c r="N12" s="1"/>
      <c r="O12" s="1"/>
    </row>
    <row r="13" spans="1:15" ht="16.5" x14ac:dyDescent="0.3">
      <c r="A13" s="47"/>
      <c r="B13" s="48"/>
      <c r="C13" s="48"/>
      <c r="D13" s="48">
        <f t="shared" si="3"/>
        <v>0</v>
      </c>
      <c r="E13" s="48"/>
      <c r="F13" s="48" t="e">
        <f>E13/D13</f>
        <v>#DIV/0!</v>
      </c>
      <c r="G13" s="48"/>
      <c r="H13" s="48"/>
      <c r="I13" s="48"/>
      <c r="J13" s="49">
        <f t="shared" si="1"/>
        <v>0</v>
      </c>
      <c r="K13" s="48"/>
      <c r="L13" s="48" t="e">
        <f t="shared" si="2"/>
        <v>#DIV/0!</v>
      </c>
      <c r="M13" s="1"/>
      <c r="N13" s="1"/>
      <c r="O13" s="1"/>
    </row>
    <row r="14" spans="1:15" ht="16.5" x14ac:dyDescent="0.3">
      <c r="A14" s="47"/>
      <c r="B14" s="48"/>
      <c r="C14" s="48"/>
      <c r="D14" s="48">
        <f t="shared" si="3"/>
        <v>0</v>
      </c>
      <c r="E14" s="48"/>
      <c r="F14" s="48" t="e">
        <f>E14/D14</f>
        <v>#DIV/0!</v>
      </c>
      <c r="G14" s="48"/>
      <c r="H14" s="48"/>
      <c r="I14" s="48"/>
      <c r="J14" s="49">
        <f t="shared" si="1"/>
        <v>0</v>
      </c>
      <c r="K14" s="48"/>
      <c r="L14" s="48" t="e">
        <f>J14/D14</f>
        <v>#DIV/0!</v>
      </c>
      <c r="M14" s="1"/>
      <c r="N14" s="1"/>
      <c r="O14" s="1"/>
    </row>
    <row r="15" spans="1:15" ht="16.5" x14ac:dyDescent="0.3">
      <c r="A15" s="47"/>
      <c r="B15" s="48"/>
      <c r="C15" s="48"/>
      <c r="D15" s="48">
        <f t="shared" si="3"/>
        <v>0</v>
      </c>
      <c r="E15" s="48"/>
      <c r="F15" s="48" t="e">
        <f>E15/D15</f>
        <v>#DIV/0!</v>
      </c>
      <c r="G15" s="48"/>
      <c r="H15" s="48"/>
      <c r="I15" s="48"/>
      <c r="J15" s="49">
        <f t="shared" si="1"/>
        <v>0</v>
      </c>
      <c r="K15" s="48"/>
      <c r="L15" s="48" t="e">
        <f>J15/D15</f>
        <v>#DIV/0!</v>
      </c>
      <c r="M15" s="1"/>
      <c r="N15" s="1"/>
      <c r="O15" s="1"/>
    </row>
    <row r="16" spans="1:15" ht="16.5" x14ac:dyDescent="0.3">
      <c r="A16" s="47"/>
      <c r="B16" s="48"/>
      <c r="C16" s="48"/>
      <c r="D16" s="48">
        <f t="shared" si="3"/>
        <v>0</v>
      </c>
      <c r="E16" s="48"/>
      <c r="F16" s="48" t="e">
        <f>E16/D16</f>
        <v>#DIV/0!</v>
      </c>
      <c r="G16" s="48"/>
      <c r="H16" s="48"/>
      <c r="I16" s="48"/>
      <c r="J16" s="49">
        <f t="shared" si="1"/>
        <v>0</v>
      </c>
      <c r="K16" s="48"/>
      <c r="L16" s="48" t="e">
        <f>J16/D16</f>
        <v>#DIV/0!</v>
      </c>
      <c r="M16" s="1"/>
      <c r="N16" s="1"/>
      <c r="O16" s="1"/>
    </row>
    <row r="17" spans="1:15" ht="16.5" x14ac:dyDescent="0.3">
      <c r="A17" s="47"/>
      <c r="B17" s="48"/>
      <c r="C17" s="48"/>
      <c r="D17" s="48">
        <f t="shared" si="3"/>
        <v>0</v>
      </c>
      <c r="E17" s="48"/>
      <c r="F17" s="48" t="e">
        <f>E17/D17</f>
        <v>#DIV/0!</v>
      </c>
      <c r="G17" s="48"/>
      <c r="H17" s="48"/>
      <c r="I17" s="48"/>
      <c r="J17" s="49">
        <f t="shared" si="1"/>
        <v>0</v>
      </c>
      <c r="K17" s="48"/>
      <c r="L17" s="48" t="e">
        <f>J17/D17</f>
        <v>#DIV/0!</v>
      </c>
      <c r="M17" s="1"/>
      <c r="N17" s="1"/>
      <c r="O17" s="1"/>
    </row>
    <row r="18" spans="1:15" ht="16.5" x14ac:dyDescent="0.3">
      <c r="A18" s="47"/>
      <c r="B18" s="48"/>
      <c r="C18" s="48"/>
      <c r="D18" s="48">
        <f t="shared" si="3"/>
        <v>0</v>
      </c>
      <c r="E18" s="48"/>
      <c r="F18" s="48" t="e">
        <f>E18/D18</f>
        <v>#DIV/0!</v>
      </c>
      <c r="G18" s="48"/>
      <c r="H18" s="48"/>
      <c r="I18" s="48"/>
      <c r="J18" s="49">
        <f t="shared" si="1"/>
        <v>0</v>
      </c>
      <c r="K18" s="48"/>
      <c r="L18" s="48" t="e">
        <f>J18/D18</f>
        <v>#DIV/0!</v>
      </c>
      <c r="M18" s="1"/>
      <c r="N18" s="1"/>
      <c r="O18" s="1"/>
    </row>
    <row r="19" spans="1:15" ht="16.5" x14ac:dyDescent="0.3">
      <c r="A19" s="47"/>
      <c r="B19" s="48"/>
      <c r="C19" s="48"/>
      <c r="D19" s="48">
        <f t="shared" ref="D19:D20" si="4">C19*10.764</f>
        <v>0</v>
      </c>
      <c r="E19" s="48"/>
      <c r="F19" s="48" t="e">
        <f>E19/D19</f>
        <v>#DIV/0!</v>
      </c>
      <c r="G19" s="48"/>
      <c r="H19" s="48"/>
      <c r="I19" s="48"/>
      <c r="J19" s="49">
        <f t="shared" si="1"/>
        <v>0</v>
      </c>
      <c r="K19" s="48"/>
      <c r="L19" s="48" t="e">
        <f>J19/D19</f>
        <v>#DIV/0!</v>
      </c>
      <c r="M19" s="1"/>
      <c r="N19" s="1"/>
      <c r="O19" s="1"/>
    </row>
    <row r="20" spans="1:15" ht="16.5" x14ac:dyDescent="0.3">
      <c r="A20" s="47"/>
      <c r="B20" s="48"/>
      <c r="C20" s="48"/>
      <c r="D20" s="48">
        <f t="shared" si="4"/>
        <v>0</v>
      </c>
      <c r="E20" s="48"/>
      <c r="F20" s="48" t="e">
        <f>E20/D20</f>
        <v>#DIV/0!</v>
      </c>
      <c r="G20" s="48"/>
      <c r="H20" s="48"/>
      <c r="I20" s="48"/>
      <c r="J20" s="49">
        <f t="shared" si="1"/>
        <v>0</v>
      </c>
      <c r="K20" s="48"/>
      <c r="L20" s="48" t="e">
        <f>J20/D20</f>
        <v>#DIV/0!</v>
      </c>
      <c r="M20" s="1"/>
      <c r="N20" s="1"/>
      <c r="O20" s="1"/>
    </row>
    <row r="21" spans="1:15" ht="16.5" x14ac:dyDescent="0.3">
      <c r="A21" s="47"/>
      <c r="B21" s="48"/>
      <c r="C21" s="48"/>
      <c r="D21" s="48"/>
      <c r="E21" s="48"/>
      <c r="F21" s="48" t="e">
        <f>E21/D21</f>
        <v>#DIV/0!</v>
      </c>
      <c r="G21" s="48"/>
      <c r="H21" s="48"/>
      <c r="I21" s="48"/>
      <c r="J21" s="49">
        <f t="shared" si="1"/>
        <v>0</v>
      </c>
      <c r="K21" s="48"/>
      <c r="L21" s="48" t="e">
        <f>J21/D21</f>
        <v>#DIV/0!</v>
      </c>
      <c r="M21" s="1"/>
      <c r="N21" s="1"/>
      <c r="O21" s="1"/>
    </row>
    <row r="22" spans="1:15" ht="16.5" x14ac:dyDescent="0.3">
      <c r="A22" s="47"/>
      <c r="B22" s="48"/>
      <c r="C22" s="48"/>
      <c r="D22" s="48"/>
      <c r="E22" s="48"/>
      <c r="F22" s="48"/>
      <c r="G22" s="48"/>
      <c r="H22" s="48"/>
      <c r="I22" s="48"/>
      <c r="J22" s="49">
        <f t="shared" si="1"/>
        <v>0</v>
      </c>
      <c r="K22" s="48"/>
      <c r="L22" s="48" t="e">
        <f>J22/D22</f>
        <v>#DIV/0!</v>
      </c>
      <c r="M22" s="1"/>
      <c r="N22" s="1"/>
      <c r="O22" s="1"/>
    </row>
    <row r="23" spans="1:15" ht="16.5" x14ac:dyDescent="0.3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"/>
      <c r="N23" s="1"/>
      <c r="O23" s="1"/>
    </row>
    <row r="24" spans="1:15" ht="16.5" x14ac:dyDescent="0.3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1"/>
      <c r="N24" s="1"/>
      <c r="O24" s="1"/>
    </row>
    <row r="25" spans="1:15" ht="16.5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5" ht="16.5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5" ht="16.5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5" ht="16.5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5" ht="16.5" x14ac:dyDescent="0.3">
      <c r="A29" s="47"/>
      <c r="B29" s="47"/>
      <c r="C29" s="48" t="s">
        <v>16</v>
      </c>
      <c r="D29" s="48"/>
      <c r="E29" s="47"/>
      <c r="F29" s="47"/>
      <c r="G29" s="47"/>
      <c r="H29" s="47"/>
      <c r="I29" s="47"/>
      <c r="J29" s="47"/>
      <c r="K29" s="47"/>
      <c r="L29" s="47"/>
    </row>
    <row r="30" spans="1:15" ht="16.5" x14ac:dyDescent="0.3">
      <c r="A30" s="47"/>
      <c r="B30" s="47"/>
      <c r="C30" s="48">
        <v>560</v>
      </c>
      <c r="D30" s="48">
        <v>15600000</v>
      </c>
      <c r="E30" s="47"/>
      <c r="F30" s="47"/>
      <c r="G30" s="47"/>
      <c r="H30" s="47"/>
      <c r="I30" s="47"/>
      <c r="J30" s="47"/>
      <c r="K30" s="47"/>
      <c r="L30" s="47"/>
    </row>
    <row r="31" spans="1:15" ht="16.5" x14ac:dyDescent="0.3">
      <c r="A31" s="47"/>
      <c r="B31" s="47"/>
      <c r="C31" s="48"/>
      <c r="D31" s="48"/>
      <c r="E31" s="47">
        <v>83.61</v>
      </c>
      <c r="F31" s="47">
        <f>E31*10.764</f>
        <v>899.97803999999996</v>
      </c>
      <c r="G31" s="47">
        <v>17267297</v>
      </c>
      <c r="H31" s="47">
        <f>G31/F31</f>
        <v>19186.3537025859</v>
      </c>
      <c r="I31" s="47">
        <v>1036500</v>
      </c>
      <c r="J31" s="47">
        <v>30000</v>
      </c>
      <c r="K31" s="47">
        <f>G31+I31+J31</f>
        <v>18333797</v>
      </c>
      <c r="L31" s="47"/>
    </row>
    <row r="32" spans="1:15" ht="16.5" x14ac:dyDescent="0.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>
        <f>K31/F31</f>
        <v>20371.38261729142</v>
      </c>
      <c r="L32" s="47"/>
    </row>
    <row r="33" spans="1:12" ht="16.5" x14ac:dyDescent="0.3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6.5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U42:V42"/>
  <sheetViews>
    <sheetView topLeftCell="A25" workbookViewId="0">
      <selection activeCell="W45" sqref="W45"/>
    </sheetView>
  </sheetViews>
  <sheetFormatPr defaultRowHeight="15" x14ac:dyDescent="0.25"/>
  <sheetData>
    <row r="42" spans="21:22" ht="30" x14ac:dyDescent="0.25">
      <c r="U42" s="50" t="s">
        <v>40</v>
      </c>
      <c r="V42" s="51">
        <f>211290/10.764</f>
        <v>19629.319955406914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4E61-2A36-4F69-98CD-E0BDCEBB260B}">
  <sheetPr filterMode="1"/>
  <dimension ref="A1:N36"/>
  <sheetViews>
    <sheetView topLeftCell="A10" zoomScale="145" zoomScaleNormal="145" workbookViewId="0">
      <selection activeCell="E14" sqref="E14:E35"/>
    </sheetView>
  </sheetViews>
  <sheetFormatPr defaultRowHeight="15" x14ac:dyDescent="0.25"/>
  <cols>
    <col min="1" max="1" width="3.85546875" style="15" customWidth="1"/>
    <col min="2" max="2" width="5.42578125" style="16" customWidth="1"/>
    <col min="3" max="3" width="5.140625" style="16" customWidth="1"/>
    <col min="4" max="4" width="6" style="16" customWidth="1"/>
    <col min="5" max="5" width="5.7109375" style="16" customWidth="1"/>
    <col min="6" max="6" width="6.85546875" style="31" customWidth="1"/>
    <col min="7" max="7" width="6.28515625" customWidth="1"/>
    <col min="8" max="8" width="7.28515625" style="72" customWidth="1"/>
    <col min="9" max="9" width="12.7109375" style="72" customWidth="1"/>
    <col min="10" max="10" width="11.85546875" style="72" customWidth="1"/>
    <col min="11" max="11" width="7" style="72" customWidth="1"/>
    <col min="12" max="12" width="10.28515625" style="72" customWidth="1"/>
    <col min="13" max="13" width="10.42578125" style="72" bestFit="1" customWidth="1"/>
    <col min="14" max="14" width="10.28515625" style="72" bestFit="1" customWidth="1"/>
  </cols>
  <sheetData>
    <row r="1" spans="1:13" ht="20.25" x14ac:dyDescent="0.3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ht="57.75" customHeight="1" x14ac:dyDescent="0.25">
      <c r="A2" s="52" t="s">
        <v>1</v>
      </c>
      <c r="B2" s="56" t="s">
        <v>0</v>
      </c>
      <c r="C2" s="57" t="s">
        <v>2</v>
      </c>
      <c r="D2" s="57" t="s">
        <v>57</v>
      </c>
      <c r="E2" s="57" t="s">
        <v>12</v>
      </c>
      <c r="F2" s="57" t="s">
        <v>20</v>
      </c>
      <c r="G2" s="57" t="s">
        <v>11</v>
      </c>
      <c r="H2" s="58" t="s">
        <v>50</v>
      </c>
      <c r="I2" s="56" t="s">
        <v>51</v>
      </c>
      <c r="J2" s="59" t="s">
        <v>52</v>
      </c>
      <c r="K2" s="60" t="s">
        <v>53</v>
      </c>
      <c r="L2" s="60" t="s">
        <v>54</v>
      </c>
      <c r="M2" s="73" t="s">
        <v>39</v>
      </c>
    </row>
    <row r="3" spans="1:13" s="28" customFormat="1" ht="13.5" x14ac:dyDescent="0.25">
      <c r="A3" s="11">
        <v>1</v>
      </c>
      <c r="B3" s="12">
        <v>1102</v>
      </c>
      <c r="C3" s="12">
        <v>11</v>
      </c>
      <c r="D3" s="12">
        <v>7</v>
      </c>
      <c r="E3" s="12" t="s">
        <v>13</v>
      </c>
      <c r="F3" s="12">
        <v>760</v>
      </c>
      <c r="G3" s="12">
        <f t="shared" ref="G3:G6" si="0">F3*1.1</f>
        <v>836.00000000000011</v>
      </c>
      <c r="H3" s="119">
        <v>37720</v>
      </c>
      <c r="I3" s="74">
        <f t="shared" ref="I3" si="1">F3*H3</f>
        <v>28667200</v>
      </c>
      <c r="J3" s="75">
        <f t="shared" ref="J3:J7" si="2">ROUND(I3*1.1,0)</f>
        <v>31533920</v>
      </c>
      <c r="K3" s="76">
        <f t="shared" ref="K3:K6" si="3">MROUND((J3*0.025/12),500)</f>
        <v>65500</v>
      </c>
      <c r="L3" s="77">
        <f t="shared" ref="L3:L7" si="4">G3*3000</f>
        <v>2508000.0000000005</v>
      </c>
      <c r="M3" s="28" t="s">
        <v>37</v>
      </c>
    </row>
    <row r="4" spans="1:13" s="28" customFormat="1" ht="13.5" x14ac:dyDescent="0.25">
      <c r="A4" s="11">
        <v>2</v>
      </c>
      <c r="B4" s="12">
        <v>1104</v>
      </c>
      <c r="C4" s="12">
        <v>11</v>
      </c>
      <c r="D4" s="12">
        <v>7</v>
      </c>
      <c r="E4" s="12" t="s">
        <v>13</v>
      </c>
      <c r="F4" s="12">
        <v>758</v>
      </c>
      <c r="G4" s="12">
        <f t="shared" si="0"/>
        <v>833.80000000000007</v>
      </c>
      <c r="H4" s="120">
        <v>37720</v>
      </c>
      <c r="I4" s="74">
        <f t="shared" ref="I4" si="5">F4*H4</f>
        <v>28591760</v>
      </c>
      <c r="J4" s="75">
        <f t="shared" si="2"/>
        <v>31450936</v>
      </c>
      <c r="K4" s="76">
        <f t="shared" si="3"/>
        <v>65500</v>
      </c>
      <c r="L4" s="77">
        <f t="shared" si="4"/>
        <v>2501400</v>
      </c>
      <c r="M4" s="28" t="s">
        <v>37</v>
      </c>
    </row>
    <row r="5" spans="1:13" s="28" customFormat="1" ht="13.5" x14ac:dyDescent="0.25">
      <c r="A5" s="11">
        <v>3</v>
      </c>
      <c r="B5" s="12">
        <v>1202</v>
      </c>
      <c r="C5" s="12">
        <v>12</v>
      </c>
      <c r="D5" s="12">
        <v>8</v>
      </c>
      <c r="E5" s="12" t="s">
        <v>13</v>
      </c>
      <c r="F5" s="12">
        <v>760</v>
      </c>
      <c r="G5" s="12">
        <f t="shared" si="0"/>
        <v>836.00000000000011</v>
      </c>
      <c r="H5" s="120">
        <v>37840</v>
      </c>
      <c r="I5" s="74">
        <f t="shared" ref="I5:I7" si="6">F5*H5</f>
        <v>28758400</v>
      </c>
      <c r="J5" s="75">
        <f t="shared" si="2"/>
        <v>31634240</v>
      </c>
      <c r="K5" s="76">
        <f t="shared" si="3"/>
        <v>66000</v>
      </c>
      <c r="L5" s="77">
        <f t="shared" si="4"/>
        <v>2508000.0000000005</v>
      </c>
      <c r="M5" s="28" t="s">
        <v>37</v>
      </c>
    </row>
    <row r="6" spans="1:13" s="28" customFormat="1" ht="13.5" x14ac:dyDescent="0.25">
      <c r="A6" s="11">
        <v>4</v>
      </c>
      <c r="B6" s="12">
        <v>1203</v>
      </c>
      <c r="C6" s="12">
        <v>12</v>
      </c>
      <c r="D6" s="12">
        <v>8</v>
      </c>
      <c r="E6" s="12" t="s">
        <v>19</v>
      </c>
      <c r="F6" s="12">
        <v>1053</v>
      </c>
      <c r="G6" s="12">
        <f t="shared" si="0"/>
        <v>1158.3000000000002</v>
      </c>
      <c r="H6" s="120">
        <v>37840</v>
      </c>
      <c r="I6" s="74">
        <f t="shared" si="6"/>
        <v>39845520</v>
      </c>
      <c r="J6" s="75">
        <f t="shared" si="2"/>
        <v>43830072</v>
      </c>
      <c r="K6" s="76">
        <f t="shared" si="3"/>
        <v>91500</v>
      </c>
      <c r="L6" s="77">
        <f t="shared" si="4"/>
        <v>3474900.0000000005</v>
      </c>
      <c r="M6" s="28" t="s">
        <v>37</v>
      </c>
    </row>
    <row r="7" spans="1:13" s="28" customFormat="1" ht="13.5" x14ac:dyDescent="0.25">
      <c r="A7" s="11">
        <v>5</v>
      </c>
      <c r="B7" s="12">
        <v>1204</v>
      </c>
      <c r="C7" s="12">
        <v>12</v>
      </c>
      <c r="D7" s="12">
        <v>8</v>
      </c>
      <c r="E7" s="12" t="s">
        <v>13</v>
      </c>
      <c r="F7" s="12">
        <v>758</v>
      </c>
      <c r="G7" s="44">
        <f>F7*1.1</f>
        <v>833.80000000000007</v>
      </c>
      <c r="H7" s="120">
        <v>37840</v>
      </c>
      <c r="I7" s="74">
        <f t="shared" si="6"/>
        <v>28682720</v>
      </c>
      <c r="J7" s="75">
        <f t="shared" si="2"/>
        <v>31550992</v>
      </c>
      <c r="K7" s="80">
        <f>MROUND((J7*0.025/12),500)</f>
        <v>65500</v>
      </c>
      <c r="L7" s="77">
        <f t="shared" si="4"/>
        <v>2501400</v>
      </c>
      <c r="M7" s="28" t="s">
        <v>37</v>
      </c>
    </row>
    <row r="8" spans="1:13" s="28" customFormat="1" ht="13.5" x14ac:dyDescent="0.25">
      <c r="A8" s="66" t="s">
        <v>58</v>
      </c>
      <c r="B8" s="67"/>
      <c r="C8" s="67"/>
      <c r="D8" s="67"/>
      <c r="E8" s="68"/>
      <c r="F8" s="70">
        <f>SUM(F3:F7)</f>
        <v>4089</v>
      </c>
      <c r="G8" s="71">
        <f>SUM(G3:G7)</f>
        <v>4497.9000000000005</v>
      </c>
      <c r="H8" s="71"/>
      <c r="I8" s="81">
        <f>SUM(I3:I7)</f>
        <v>154545600</v>
      </c>
      <c r="J8" s="82">
        <f>SUM(J3:J7)</f>
        <v>170000160</v>
      </c>
      <c r="K8" s="83"/>
      <c r="L8" s="84">
        <f>SUM(L3:L7)</f>
        <v>13493700</v>
      </c>
    </row>
    <row r="9" spans="1:13" s="28" customFormat="1" ht="13.5" x14ac:dyDescent="0.25">
      <c r="A9" s="43"/>
      <c r="B9" s="44"/>
      <c r="C9" s="44"/>
      <c r="D9" s="44"/>
      <c r="E9" s="44"/>
      <c r="F9" s="36"/>
      <c r="G9" s="44"/>
      <c r="H9" s="85"/>
      <c r="I9" s="86"/>
      <c r="J9" s="87"/>
      <c r="K9" s="80"/>
      <c r="L9" s="88"/>
    </row>
    <row r="10" spans="1:13" s="28" customFormat="1" ht="13.5" x14ac:dyDescent="0.25">
      <c r="A10" s="43"/>
      <c r="B10" s="44"/>
      <c r="C10" s="44"/>
      <c r="D10" s="44"/>
      <c r="E10" s="44"/>
      <c r="F10" s="36"/>
      <c r="G10" s="44"/>
      <c r="H10" s="85"/>
      <c r="I10" s="86"/>
      <c r="J10" s="87"/>
      <c r="K10" s="80"/>
      <c r="L10" s="88"/>
    </row>
    <row r="11" spans="1:13" s="28" customFormat="1" ht="20.25" x14ac:dyDescent="0.3">
      <c r="A11" s="61" t="s">
        <v>55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3"/>
    </row>
    <row r="12" spans="1:13" s="28" customFormat="1" ht="57.75" customHeight="1" x14ac:dyDescent="0.2">
      <c r="A12" s="52" t="s">
        <v>1</v>
      </c>
      <c r="B12" s="56" t="s">
        <v>0</v>
      </c>
      <c r="C12" s="57" t="s">
        <v>2</v>
      </c>
      <c r="D12" s="57" t="s">
        <v>57</v>
      </c>
      <c r="E12" s="57" t="s">
        <v>12</v>
      </c>
      <c r="F12" s="57" t="s">
        <v>60</v>
      </c>
      <c r="G12" s="57" t="s">
        <v>11</v>
      </c>
      <c r="H12" s="58" t="s">
        <v>50</v>
      </c>
      <c r="I12" s="56" t="s">
        <v>51</v>
      </c>
      <c r="J12" s="59" t="s">
        <v>52</v>
      </c>
      <c r="K12" s="60" t="s">
        <v>53</v>
      </c>
      <c r="L12" s="60" t="s">
        <v>54</v>
      </c>
    </row>
    <row r="13" spans="1:13" s="28" customFormat="1" x14ac:dyDescent="0.25">
      <c r="A13" s="32">
        <v>6</v>
      </c>
      <c r="B13" s="12">
        <v>1301</v>
      </c>
      <c r="C13" s="12">
        <v>13</v>
      </c>
      <c r="D13" s="12">
        <v>9</v>
      </c>
      <c r="E13" s="12" t="s">
        <v>19</v>
      </c>
      <c r="F13" s="12">
        <v>1100</v>
      </c>
      <c r="G13" s="44">
        <f t="shared" ref="G13:G35" si="7">F13*1.1</f>
        <v>1210</v>
      </c>
      <c r="H13" s="45">
        <f>H7+120</f>
        <v>37960</v>
      </c>
      <c r="I13" s="74">
        <f t="shared" ref="I13:I35" si="8">F13*H13</f>
        <v>41756000</v>
      </c>
      <c r="J13" s="75">
        <f t="shared" ref="J13:J35" si="9">ROUND(I13*1.1,0)</f>
        <v>45931600</v>
      </c>
      <c r="K13" s="80">
        <f>MROUND((J13*0.025/12),500)</f>
        <v>95500</v>
      </c>
      <c r="L13" s="77">
        <f t="shared" ref="L13:L35" si="10">G13*3000</f>
        <v>3630000</v>
      </c>
      <c r="M13" s="72" t="s">
        <v>37</v>
      </c>
    </row>
    <row r="14" spans="1:13" s="28" customFormat="1" x14ac:dyDescent="0.25">
      <c r="A14" s="32">
        <v>7</v>
      </c>
      <c r="B14" s="12">
        <v>1302</v>
      </c>
      <c r="C14" s="12">
        <v>13</v>
      </c>
      <c r="D14" s="12">
        <v>9</v>
      </c>
      <c r="E14" s="12" t="s">
        <v>13</v>
      </c>
      <c r="F14" s="12">
        <v>780</v>
      </c>
      <c r="G14" s="44">
        <f t="shared" si="7"/>
        <v>858.00000000000011</v>
      </c>
      <c r="H14" s="45">
        <f>H13</f>
        <v>37960</v>
      </c>
      <c r="I14" s="74">
        <f t="shared" si="8"/>
        <v>29608800</v>
      </c>
      <c r="J14" s="75">
        <f t="shared" si="9"/>
        <v>32569680</v>
      </c>
      <c r="K14" s="80">
        <f t="shared" ref="K14:K35" si="11">MROUND((J14*0.025/12),500)</f>
        <v>68000</v>
      </c>
      <c r="L14" s="77">
        <f t="shared" si="10"/>
        <v>2574000.0000000005</v>
      </c>
      <c r="M14" s="72" t="s">
        <v>37</v>
      </c>
    </row>
    <row r="15" spans="1:13" s="28" customFormat="1" hidden="1" x14ac:dyDescent="0.25">
      <c r="A15" s="32">
        <v>8</v>
      </c>
      <c r="B15" s="12">
        <v>1303</v>
      </c>
      <c r="C15" s="12">
        <v>13</v>
      </c>
      <c r="D15" s="12">
        <v>9</v>
      </c>
      <c r="E15" s="12" t="s">
        <v>19</v>
      </c>
      <c r="F15" s="12">
        <v>1100</v>
      </c>
      <c r="G15" s="44">
        <f t="shared" si="7"/>
        <v>1210</v>
      </c>
      <c r="H15" s="45">
        <f>H14</f>
        <v>37960</v>
      </c>
      <c r="I15" s="74">
        <f t="shared" si="8"/>
        <v>41756000</v>
      </c>
      <c r="J15" s="75">
        <f t="shared" si="9"/>
        <v>45931600</v>
      </c>
      <c r="K15" s="80">
        <f t="shared" si="11"/>
        <v>95500</v>
      </c>
      <c r="L15" s="77">
        <f t="shared" si="10"/>
        <v>3630000</v>
      </c>
      <c r="M15" s="72" t="s">
        <v>37</v>
      </c>
    </row>
    <row r="16" spans="1:13" s="28" customFormat="1" x14ac:dyDescent="0.25">
      <c r="A16" s="32">
        <v>9</v>
      </c>
      <c r="B16" s="12">
        <v>1304</v>
      </c>
      <c r="C16" s="12">
        <v>13</v>
      </c>
      <c r="D16" s="12">
        <v>9</v>
      </c>
      <c r="E16" s="12" t="s">
        <v>13</v>
      </c>
      <c r="F16" s="12">
        <v>780</v>
      </c>
      <c r="G16" s="44">
        <f t="shared" si="7"/>
        <v>858.00000000000011</v>
      </c>
      <c r="H16" s="45">
        <f>H15</f>
        <v>37960</v>
      </c>
      <c r="I16" s="74">
        <f t="shared" si="8"/>
        <v>29608800</v>
      </c>
      <c r="J16" s="75">
        <f t="shared" si="9"/>
        <v>32569680</v>
      </c>
      <c r="K16" s="80">
        <f t="shared" si="11"/>
        <v>68000</v>
      </c>
      <c r="L16" s="77">
        <f t="shared" si="10"/>
        <v>2574000.0000000005</v>
      </c>
      <c r="M16" s="72" t="s">
        <v>37</v>
      </c>
    </row>
    <row r="17" spans="1:14" hidden="1" x14ac:dyDescent="0.25">
      <c r="A17" s="32">
        <v>10</v>
      </c>
      <c r="B17" s="12">
        <v>1401</v>
      </c>
      <c r="C17" s="12">
        <v>14</v>
      </c>
      <c r="D17" s="12">
        <v>10</v>
      </c>
      <c r="E17" s="12" t="s">
        <v>19</v>
      </c>
      <c r="F17" s="12">
        <v>1100</v>
      </c>
      <c r="G17" s="44">
        <f t="shared" si="7"/>
        <v>1210</v>
      </c>
      <c r="H17" s="45">
        <f>H16+120</f>
        <v>38080</v>
      </c>
      <c r="I17" s="74">
        <f t="shared" si="8"/>
        <v>41888000</v>
      </c>
      <c r="J17" s="75">
        <f t="shared" si="9"/>
        <v>46076800</v>
      </c>
      <c r="K17" s="80">
        <f t="shared" si="11"/>
        <v>96000</v>
      </c>
      <c r="L17" s="77">
        <f t="shared" si="10"/>
        <v>3630000</v>
      </c>
      <c r="M17" s="72" t="s">
        <v>37</v>
      </c>
    </row>
    <row r="18" spans="1:14" hidden="1" x14ac:dyDescent="0.25">
      <c r="A18" s="32">
        <v>11</v>
      </c>
      <c r="B18" s="12">
        <v>1403</v>
      </c>
      <c r="C18" s="12">
        <v>14</v>
      </c>
      <c r="D18" s="12">
        <v>10</v>
      </c>
      <c r="E18" s="12" t="s">
        <v>19</v>
      </c>
      <c r="F18" s="12">
        <v>1100</v>
      </c>
      <c r="G18" s="44">
        <f t="shared" si="7"/>
        <v>1210</v>
      </c>
      <c r="H18" s="45">
        <f>H17</f>
        <v>38080</v>
      </c>
      <c r="I18" s="74">
        <f t="shared" si="8"/>
        <v>41888000</v>
      </c>
      <c r="J18" s="75">
        <f t="shared" si="9"/>
        <v>46076800</v>
      </c>
      <c r="K18" s="80">
        <f t="shared" si="11"/>
        <v>96000</v>
      </c>
      <c r="L18" s="77">
        <f t="shared" si="10"/>
        <v>3630000</v>
      </c>
      <c r="M18" s="72" t="s">
        <v>37</v>
      </c>
    </row>
    <row r="19" spans="1:14" x14ac:dyDescent="0.25">
      <c r="A19" s="32">
        <v>12</v>
      </c>
      <c r="B19" s="12">
        <v>1404</v>
      </c>
      <c r="C19" s="12">
        <v>14</v>
      </c>
      <c r="D19" s="12">
        <v>10</v>
      </c>
      <c r="E19" s="12" t="s">
        <v>13</v>
      </c>
      <c r="F19" s="12">
        <v>780</v>
      </c>
      <c r="G19" s="44">
        <f t="shared" si="7"/>
        <v>858.00000000000011</v>
      </c>
      <c r="H19" s="45">
        <f>H18</f>
        <v>38080</v>
      </c>
      <c r="I19" s="74">
        <f t="shared" si="8"/>
        <v>29702400</v>
      </c>
      <c r="J19" s="75">
        <f t="shared" si="9"/>
        <v>32672640</v>
      </c>
      <c r="K19" s="80">
        <f t="shared" si="11"/>
        <v>68000</v>
      </c>
      <c r="L19" s="77">
        <f t="shared" si="10"/>
        <v>2574000.0000000005</v>
      </c>
      <c r="M19" s="72" t="s">
        <v>37</v>
      </c>
    </row>
    <row r="20" spans="1:14" hidden="1" x14ac:dyDescent="0.25">
      <c r="A20" s="32">
        <v>13</v>
      </c>
      <c r="B20" s="12">
        <v>1501</v>
      </c>
      <c r="C20" s="12">
        <v>15</v>
      </c>
      <c r="D20" s="12">
        <v>11</v>
      </c>
      <c r="E20" s="12" t="s">
        <v>19</v>
      </c>
      <c r="F20" s="12">
        <v>1100</v>
      </c>
      <c r="G20" s="44">
        <f t="shared" si="7"/>
        <v>1210</v>
      </c>
      <c r="H20" s="45">
        <f>H19+120</f>
        <v>38200</v>
      </c>
      <c r="I20" s="74">
        <f t="shared" si="8"/>
        <v>42020000</v>
      </c>
      <c r="J20" s="75">
        <f t="shared" si="9"/>
        <v>46222000</v>
      </c>
      <c r="K20" s="80">
        <f t="shared" si="11"/>
        <v>96500</v>
      </c>
      <c r="L20" s="77">
        <f t="shared" si="10"/>
        <v>3630000</v>
      </c>
      <c r="M20" s="72" t="s">
        <v>37</v>
      </c>
    </row>
    <row r="21" spans="1:14" x14ac:dyDescent="0.25">
      <c r="A21" s="32">
        <v>14</v>
      </c>
      <c r="B21" s="12">
        <v>1502</v>
      </c>
      <c r="C21" s="12">
        <v>15</v>
      </c>
      <c r="D21" s="12">
        <v>11</v>
      </c>
      <c r="E21" s="12" t="s">
        <v>13</v>
      </c>
      <c r="F21" s="12">
        <v>780</v>
      </c>
      <c r="G21" s="44">
        <f t="shared" si="7"/>
        <v>858.00000000000011</v>
      </c>
      <c r="H21" s="45">
        <f>H20</f>
        <v>38200</v>
      </c>
      <c r="I21" s="74">
        <f t="shared" si="8"/>
        <v>29796000</v>
      </c>
      <c r="J21" s="75">
        <f t="shared" si="9"/>
        <v>32775600</v>
      </c>
      <c r="K21" s="80">
        <f t="shared" si="11"/>
        <v>68500</v>
      </c>
      <c r="L21" s="77">
        <f t="shared" si="10"/>
        <v>2574000.0000000005</v>
      </c>
      <c r="M21" s="72" t="s">
        <v>37</v>
      </c>
      <c r="N21" s="78">
        <f>J22/F22</f>
        <v>42020</v>
      </c>
    </row>
    <row r="22" spans="1:14" hidden="1" x14ac:dyDescent="0.25">
      <c r="A22" s="32">
        <v>15</v>
      </c>
      <c r="B22" s="12">
        <v>1503</v>
      </c>
      <c r="C22" s="12">
        <v>15</v>
      </c>
      <c r="D22" s="12">
        <v>11</v>
      </c>
      <c r="E22" s="12" t="s">
        <v>19</v>
      </c>
      <c r="F22" s="12">
        <v>1100</v>
      </c>
      <c r="G22" s="44">
        <f t="shared" si="7"/>
        <v>1210</v>
      </c>
      <c r="H22" s="45">
        <f>H21</f>
        <v>38200</v>
      </c>
      <c r="I22" s="74">
        <f t="shared" si="8"/>
        <v>42020000</v>
      </c>
      <c r="J22" s="75">
        <f t="shared" si="9"/>
        <v>46222000</v>
      </c>
      <c r="K22" s="80">
        <f t="shared" si="11"/>
        <v>96500</v>
      </c>
      <c r="L22" s="77">
        <f t="shared" si="10"/>
        <v>3630000</v>
      </c>
      <c r="M22" s="72" t="s">
        <v>37</v>
      </c>
    </row>
    <row r="23" spans="1:14" s="72" customFormat="1" x14ac:dyDescent="0.25">
      <c r="A23" s="32">
        <v>16</v>
      </c>
      <c r="B23" s="12">
        <v>1504</v>
      </c>
      <c r="C23" s="12">
        <v>15</v>
      </c>
      <c r="D23" s="12">
        <v>11</v>
      </c>
      <c r="E23" s="12" t="s">
        <v>13</v>
      </c>
      <c r="F23" s="12">
        <v>780</v>
      </c>
      <c r="G23" s="44">
        <f t="shared" si="7"/>
        <v>858.00000000000011</v>
      </c>
      <c r="H23" s="45">
        <f>H22</f>
        <v>38200</v>
      </c>
      <c r="I23" s="74">
        <f t="shared" si="8"/>
        <v>29796000</v>
      </c>
      <c r="J23" s="75">
        <f t="shared" si="9"/>
        <v>32775600</v>
      </c>
      <c r="K23" s="80">
        <f t="shared" si="11"/>
        <v>68500</v>
      </c>
      <c r="L23" s="77">
        <f t="shared" si="10"/>
        <v>2574000.0000000005</v>
      </c>
      <c r="M23" s="72" t="s">
        <v>37</v>
      </c>
    </row>
    <row r="24" spans="1:14" s="72" customFormat="1" hidden="1" x14ac:dyDescent="0.25">
      <c r="A24" s="32">
        <v>17</v>
      </c>
      <c r="B24" s="12">
        <v>1601</v>
      </c>
      <c r="C24" s="12">
        <v>16</v>
      </c>
      <c r="D24" s="12">
        <v>12</v>
      </c>
      <c r="E24" s="12" t="s">
        <v>19</v>
      </c>
      <c r="F24" s="12">
        <v>1100</v>
      </c>
      <c r="G24" s="44">
        <f t="shared" si="7"/>
        <v>1210</v>
      </c>
      <c r="H24" s="45">
        <f>H23+120</f>
        <v>38320</v>
      </c>
      <c r="I24" s="74">
        <f t="shared" si="8"/>
        <v>42152000</v>
      </c>
      <c r="J24" s="75">
        <f t="shared" si="9"/>
        <v>46367200</v>
      </c>
      <c r="K24" s="80">
        <f t="shared" si="11"/>
        <v>96500</v>
      </c>
      <c r="L24" s="77">
        <f t="shared" si="10"/>
        <v>3630000</v>
      </c>
      <c r="M24" s="72" t="s">
        <v>37</v>
      </c>
    </row>
    <row r="25" spans="1:14" s="72" customFormat="1" x14ac:dyDescent="0.25">
      <c r="A25" s="32">
        <v>18</v>
      </c>
      <c r="B25" s="12">
        <v>1602</v>
      </c>
      <c r="C25" s="12">
        <v>16</v>
      </c>
      <c r="D25" s="12">
        <v>12</v>
      </c>
      <c r="E25" s="12" t="s">
        <v>13</v>
      </c>
      <c r="F25" s="12">
        <v>780</v>
      </c>
      <c r="G25" s="44">
        <f t="shared" si="7"/>
        <v>858.00000000000011</v>
      </c>
      <c r="H25" s="45">
        <f>H24</f>
        <v>38320</v>
      </c>
      <c r="I25" s="74">
        <f t="shared" si="8"/>
        <v>29889600</v>
      </c>
      <c r="J25" s="75">
        <f t="shared" si="9"/>
        <v>32878560</v>
      </c>
      <c r="K25" s="80">
        <f t="shared" si="11"/>
        <v>68500</v>
      </c>
      <c r="L25" s="77">
        <f t="shared" si="10"/>
        <v>2574000.0000000005</v>
      </c>
      <c r="M25" s="72" t="s">
        <v>37</v>
      </c>
    </row>
    <row r="26" spans="1:14" s="72" customFormat="1" hidden="1" x14ac:dyDescent="0.25">
      <c r="A26" s="32">
        <v>19</v>
      </c>
      <c r="B26" s="12">
        <v>1603</v>
      </c>
      <c r="C26" s="12">
        <v>16</v>
      </c>
      <c r="D26" s="12">
        <v>12</v>
      </c>
      <c r="E26" s="12" t="s">
        <v>19</v>
      </c>
      <c r="F26" s="12">
        <v>1100</v>
      </c>
      <c r="G26" s="44">
        <f t="shared" si="7"/>
        <v>1210</v>
      </c>
      <c r="H26" s="45">
        <f>H25</f>
        <v>38320</v>
      </c>
      <c r="I26" s="74">
        <f t="shared" si="8"/>
        <v>42152000</v>
      </c>
      <c r="J26" s="75">
        <f t="shared" si="9"/>
        <v>46367200</v>
      </c>
      <c r="K26" s="80">
        <f t="shared" si="11"/>
        <v>96500</v>
      </c>
      <c r="L26" s="77">
        <f t="shared" si="10"/>
        <v>3630000</v>
      </c>
      <c r="M26" s="72" t="s">
        <v>37</v>
      </c>
    </row>
    <row r="27" spans="1:14" s="72" customFormat="1" x14ac:dyDescent="0.25">
      <c r="A27" s="32">
        <v>20</v>
      </c>
      <c r="B27" s="12">
        <v>1604</v>
      </c>
      <c r="C27" s="12">
        <v>16</v>
      </c>
      <c r="D27" s="12">
        <v>12</v>
      </c>
      <c r="E27" s="12" t="s">
        <v>13</v>
      </c>
      <c r="F27" s="12">
        <v>780</v>
      </c>
      <c r="G27" s="44">
        <f t="shared" si="7"/>
        <v>858.00000000000011</v>
      </c>
      <c r="H27" s="45">
        <f>H26</f>
        <v>38320</v>
      </c>
      <c r="I27" s="74">
        <f t="shared" si="8"/>
        <v>29889600</v>
      </c>
      <c r="J27" s="75">
        <f t="shared" si="9"/>
        <v>32878560</v>
      </c>
      <c r="K27" s="80">
        <f t="shared" si="11"/>
        <v>68500</v>
      </c>
      <c r="L27" s="77">
        <f t="shared" si="10"/>
        <v>2574000.0000000005</v>
      </c>
      <c r="M27" s="72" t="s">
        <v>37</v>
      </c>
    </row>
    <row r="28" spans="1:14" s="72" customFormat="1" hidden="1" x14ac:dyDescent="0.25">
      <c r="A28" s="32">
        <v>21</v>
      </c>
      <c r="B28" s="12">
        <v>1701</v>
      </c>
      <c r="C28" s="12">
        <v>17</v>
      </c>
      <c r="D28" s="12">
        <v>13</v>
      </c>
      <c r="E28" s="12" t="s">
        <v>19</v>
      </c>
      <c r="F28" s="12">
        <v>1100</v>
      </c>
      <c r="G28" s="44">
        <f t="shared" si="7"/>
        <v>1210</v>
      </c>
      <c r="H28" s="45">
        <f>H27+120</f>
        <v>38440</v>
      </c>
      <c r="I28" s="74">
        <f t="shared" si="8"/>
        <v>42284000</v>
      </c>
      <c r="J28" s="75">
        <f t="shared" si="9"/>
        <v>46512400</v>
      </c>
      <c r="K28" s="80">
        <f t="shared" si="11"/>
        <v>97000</v>
      </c>
      <c r="L28" s="77">
        <f t="shared" si="10"/>
        <v>3630000</v>
      </c>
      <c r="M28" s="72" t="s">
        <v>37</v>
      </c>
    </row>
    <row r="29" spans="1:14" s="72" customFormat="1" x14ac:dyDescent="0.25">
      <c r="A29" s="32">
        <v>22</v>
      </c>
      <c r="B29" s="12">
        <v>1702</v>
      </c>
      <c r="C29" s="12">
        <v>17</v>
      </c>
      <c r="D29" s="12">
        <v>13</v>
      </c>
      <c r="E29" s="12" t="s">
        <v>13</v>
      </c>
      <c r="F29" s="12">
        <v>780</v>
      </c>
      <c r="G29" s="44">
        <f t="shared" si="7"/>
        <v>858.00000000000011</v>
      </c>
      <c r="H29" s="45">
        <f>H28</f>
        <v>38440</v>
      </c>
      <c r="I29" s="74">
        <f t="shared" si="8"/>
        <v>29983200</v>
      </c>
      <c r="J29" s="75">
        <f t="shared" si="9"/>
        <v>32981520</v>
      </c>
      <c r="K29" s="80">
        <f t="shared" si="11"/>
        <v>68500</v>
      </c>
      <c r="L29" s="77">
        <f t="shared" si="10"/>
        <v>2574000.0000000005</v>
      </c>
      <c r="M29" s="72" t="s">
        <v>37</v>
      </c>
    </row>
    <row r="30" spans="1:14" s="72" customFormat="1" hidden="1" x14ac:dyDescent="0.25">
      <c r="A30" s="32">
        <v>23</v>
      </c>
      <c r="B30" s="12">
        <v>1703</v>
      </c>
      <c r="C30" s="12">
        <v>17</v>
      </c>
      <c r="D30" s="12">
        <v>13</v>
      </c>
      <c r="E30" s="12" t="s">
        <v>19</v>
      </c>
      <c r="F30" s="12">
        <v>1100</v>
      </c>
      <c r="G30" s="44">
        <f t="shared" si="7"/>
        <v>1210</v>
      </c>
      <c r="H30" s="45">
        <f>H29</f>
        <v>38440</v>
      </c>
      <c r="I30" s="74">
        <f t="shared" si="8"/>
        <v>42284000</v>
      </c>
      <c r="J30" s="75">
        <f t="shared" si="9"/>
        <v>46512400</v>
      </c>
      <c r="K30" s="80">
        <f t="shared" si="11"/>
        <v>97000</v>
      </c>
      <c r="L30" s="77">
        <f t="shared" si="10"/>
        <v>3630000</v>
      </c>
      <c r="M30" s="72" t="s">
        <v>37</v>
      </c>
    </row>
    <row r="31" spans="1:14" s="72" customFormat="1" x14ac:dyDescent="0.25">
      <c r="A31" s="32">
        <v>24</v>
      </c>
      <c r="B31" s="12">
        <v>1704</v>
      </c>
      <c r="C31" s="12">
        <v>17</v>
      </c>
      <c r="D31" s="12">
        <v>13</v>
      </c>
      <c r="E31" s="12" t="s">
        <v>13</v>
      </c>
      <c r="F31" s="12">
        <v>780</v>
      </c>
      <c r="G31" s="44">
        <f t="shared" si="7"/>
        <v>858.00000000000011</v>
      </c>
      <c r="H31" s="45">
        <f>H30</f>
        <v>38440</v>
      </c>
      <c r="I31" s="74">
        <f t="shared" si="8"/>
        <v>29983200</v>
      </c>
      <c r="J31" s="75">
        <f t="shared" si="9"/>
        <v>32981520</v>
      </c>
      <c r="K31" s="80">
        <f t="shared" si="11"/>
        <v>68500</v>
      </c>
      <c r="L31" s="77">
        <f t="shared" si="10"/>
        <v>2574000.0000000005</v>
      </c>
      <c r="M31" s="72" t="s">
        <v>37</v>
      </c>
    </row>
    <row r="32" spans="1:14" s="72" customFormat="1" hidden="1" x14ac:dyDescent="0.25">
      <c r="A32" s="32">
        <v>25</v>
      </c>
      <c r="B32" s="12">
        <v>1801</v>
      </c>
      <c r="C32" s="12">
        <v>18</v>
      </c>
      <c r="D32" s="12">
        <v>14</v>
      </c>
      <c r="E32" s="12" t="s">
        <v>19</v>
      </c>
      <c r="F32" s="12">
        <v>1100</v>
      </c>
      <c r="G32" s="44">
        <f t="shared" si="7"/>
        <v>1210</v>
      </c>
      <c r="H32" s="45">
        <f>H31+120</f>
        <v>38560</v>
      </c>
      <c r="I32" s="74">
        <f t="shared" si="8"/>
        <v>42416000</v>
      </c>
      <c r="J32" s="75">
        <f t="shared" si="9"/>
        <v>46657600</v>
      </c>
      <c r="K32" s="80">
        <f t="shared" si="11"/>
        <v>97000</v>
      </c>
      <c r="L32" s="77">
        <f t="shared" si="10"/>
        <v>3630000</v>
      </c>
      <c r="M32" s="72" t="s">
        <v>37</v>
      </c>
    </row>
    <row r="33" spans="1:13" s="72" customFormat="1" x14ac:dyDescent="0.25">
      <c r="A33" s="32">
        <v>26</v>
      </c>
      <c r="B33" s="12">
        <v>1802</v>
      </c>
      <c r="C33" s="12">
        <v>18</v>
      </c>
      <c r="D33" s="12">
        <v>14</v>
      </c>
      <c r="E33" s="12" t="s">
        <v>13</v>
      </c>
      <c r="F33" s="12">
        <v>780</v>
      </c>
      <c r="G33" s="44">
        <f t="shared" si="7"/>
        <v>858.00000000000011</v>
      </c>
      <c r="H33" s="45">
        <f>H32</f>
        <v>38560</v>
      </c>
      <c r="I33" s="74">
        <f t="shared" si="8"/>
        <v>30076800</v>
      </c>
      <c r="J33" s="75">
        <f t="shared" si="9"/>
        <v>33084480</v>
      </c>
      <c r="K33" s="80">
        <f t="shared" si="11"/>
        <v>69000</v>
      </c>
      <c r="L33" s="77">
        <f t="shared" si="10"/>
        <v>2574000.0000000005</v>
      </c>
      <c r="M33" s="72" t="s">
        <v>37</v>
      </c>
    </row>
    <row r="34" spans="1:13" s="72" customFormat="1" hidden="1" x14ac:dyDescent="0.25">
      <c r="A34" s="32">
        <v>27</v>
      </c>
      <c r="B34" s="12">
        <v>1803</v>
      </c>
      <c r="C34" s="12">
        <v>18</v>
      </c>
      <c r="D34" s="12">
        <v>14</v>
      </c>
      <c r="E34" s="12" t="s">
        <v>19</v>
      </c>
      <c r="F34" s="12">
        <v>1100</v>
      </c>
      <c r="G34" s="44">
        <f t="shared" si="7"/>
        <v>1210</v>
      </c>
      <c r="H34" s="45">
        <f>H33</f>
        <v>38560</v>
      </c>
      <c r="I34" s="74">
        <f t="shared" si="8"/>
        <v>42416000</v>
      </c>
      <c r="J34" s="75">
        <f t="shared" si="9"/>
        <v>46657600</v>
      </c>
      <c r="K34" s="80">
        <f t="shared" si="11"/>
        <v>97000</v>
      </c>
      <c r="L34" s="77">
        <f t="shared" si="10"/>
        <v>3630000</v>
      </c>
      <c r="M34" s="72" t="s">
        <v>37</v>
      </c>
    </row>
    <row r="35" spans="1:13" s="72" customFormat="1" x14ac:dyDescent="0.25">
      <c r="A35" s="32">
        <v>28</v>
      </c>
      <c r="B35" s="12">
        <v>1804</v>
      </c>
      <c r="C35" s="12">
        <v>18</v>
      </c>
      <c r="D35" s="12">
        <v>14</v>
      </c>
      <c r="E35" s="12" t="s">
        <v>13</v>
      </c>
      <c r="F35" s="12">
        <v>780</v>
      </c>
      <c r="G35" s="44">
        <f t="shared" si="7"/>
        <v>858.00000000000011</v>
      </c>
      <c r="H35" s="45">
        <f>H34</f>
        <v>38560</v>
      </c>
      <c r="I35" s="74">
        <f t="shared" si="8"/>
        <v>30076800</v>
      </c>
      <c r="J35" s="75">
        <f t="shared" si="9"/>
        <v>33084480</v>
      </c>
      <c r="K35" s="80">
        <f t="shared" si="11"/>
        <v>69000</v>
      </c>
      <c r="L35" s="77">
        <f t="shared" si="10"/>
        <v>2574000.0000000005</v>
      </c>
      <c r="M35" s="72" t="s">
        <v>37</v>
      </c>
    </row>
    <row r="36" spans="1:13" s="72" customFormat="1" hidden="1" x14ac:dyDescent="0.25">
      <c r="A36" s="55" t="s">
        <v>3</v>
      </c>
      <c r="B36" s="55"/>
      <c r="C36" s="55"/>
      <c r="D36" s="55"/>
      <c r="E36" s="55"/>
      <c r="F36" s="13">
        <f t="shared" ref="F36:L36" si="12">SUM(F13:F35)</f>
        <v>21780</v>
      </c>
      <c r="G36" s="14">
        <f t="shared" si="12"/>
        <v>23958</v>
      </c>
      <c r="H36" s="14"/>
      <c r="I36" s="89">
        <f t="shared" si="12"/>
        <v>833443200</v>
      </c>
      <c r="J36" s="89">
        <f t="shared" si="12"/>
        <v>916787520</v>
      </c>
      <c r="K36" s="76"/>
      <c r="L36" s="90">
        <f t="shared" si="12"/>
        <v>71874000</v>
      </c>
    </row>
  </sheetData>
  <autoFilter ref="E13:E36" xr:uid="{83964E61-2A36-4F69-98CD-E0BDCEBB260B}">
    <filterColumn colId="0">
      <filters>
        <filter val="2 BHK"/>
      </filters>
    </filterColumn>
  </autoFilter>
  <mergeCells count="4">
    <mergeCell ref="A1:L1"/>
    <mergeCell ref="A8:E8"/>
    <mergeCell ref="A11:L11"/>
    <mergeCell ref="A36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08F2-F79B-4CDD-BB8F-55FCBB2D79ED}">
  <dimension ref="A1:N34"/>
  <sheetViews>
    <sheetView topLeftCell="A13" zoomScale="145" zoomScaleNormal="145" workbookViewId="0">
      <selection activeCell="F29" sqref="F29:G29"/>
    </sheetView>
  </sheetViews>
  <sheetFormatPr defaultRowHeight="15" x14ac:dyDescent="0.25"/>
  <cols>
    <col min="1" max="1" width="3.85546875" style="15" customWidth="1"/>
    <col min="2" max="2" width="5.42578125" style="16" customWidth="1"/>
    <col min="3" max="3" width="5.140625" style="16" customWidth="1"/>
    <col min="4" max="4" width="6" style="16" customWidth="1"/>
    <col min="5" max="5" width="5.7109375" style="16" customWidth="1"/>
    <col min="6" max="6" width="6.85546875" style="31" customWidth="1"/>
    <col min="7" max="7" width="6.28515625" customWidth="1"/>
    <col min="8" max="8" width="7.28515625" style="72" customWidth="1"/>
    <col min="9" max="9" width="12.7109375" style="72" customWidth="1"/>
    <col min="10" max="10" width="11.85546875" style="72" customWidth="1"/>
    <col min="11" max="11" width="7" style="72" customWidth="1"/>
    <col min="12" max="12" width="10.28515625" style="72" customWidth="1"/>
    <col min="13" max="13" width="10.42578125" style="72" bestFit="1" customWidth="1"/>
    <col min="14" max="14" width="10.28515625" style="72" bestFit="1" customWidth="1"/>
  </cols>
  <sheetData>
    <row r="1" spans="1:14" ht="20.25" x14ac:dyDescent="0.3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ht="57.75" customHeight="1" x14ac:dyDescent="0.25">
      <c r="A2" s="52" t="s">
        <v>1</v>
      </c>
      <c r="B2" s="56" t="s">
        <v>0</v>
      </c>
      <c r="C2" s="57" t="s">
        <v>2</v>
      </c>
      <c r="D2" s="57" t="s">
        <v>57</v>
      </c>
      <c r="E2" s="57" t="s">
        <v>12</v>
      </c>
      <c r="F2" s="57" t="s">
        <v>20</v>
      </c>
      <c r="G2" s="57" t="s">
        <v>11</v>
      </c>
      <c r="H2" s="58" t="s">
        <v>50</v>
      </c>
      <c r="I2" s="56" t="s">
        <v>51</v>
      </c>
      <c r="J2" s="59" t="s">
        <v>52</v>
      </c>
      <c r="K2" s="60" t="s">
        <v>53</v>
      </c>
      <c r="L2" s="60" t="s">
        <v>54</v>
      </c>
      <c r="M2" s="73" t="s">
        <v>39</v>
      </c>
    </row>
    <row r="3" spans="1:14" x14ac:dyDescent="0.25">
      <c r="A3" s="11">
        <v>1</v>
      </c>
      <c r="B3" s="12">
        <v>501</v>
      </c>
      <c r="C3" s="12">
        <v>5</v>
      </c>
      <c r="D3" s="12">
        <v>1</v>
      </c>
      <c r="E3" s="12" t="s">
        <v>19</v>
      </c>
      <c r="F3" s="12">
        <v>1052</v>
      </c>
      <c r="G3" s="12">
        <f>F3*1.1</f>
        <v>1157.2</v>
      </c>
      <c r="H3" s="45">
        <v>36500</v>
      </c>
      <c r="I3" s="74">
        <v>0</v>
      </c>
      <c r="J3" s="75">
        <f>ROUND(I3*1.1,0)</f>
        <v>0</v>
      </c>
      <c r="K3" s="76">
        <f t="shared" ref="K3:K28" si="0">MROUND((J3*0.025/12),500)</f>
        <v>0</v>
      </c>
      <c r="L3" s="77">
        <f>G3*3000</f>
        <v>3471600</v>
      </c>
      <c r="M3" s="28" t="s">
        <v>36</v>
      </c>
      <c r="N3" s="78">
        <f>J3/F3</f>
        <v>0</v>
      </c>
    </row>
    <row r="4" spans="1:14" x14ac:dyDescent="0.25">
      <c r="A4" s="11">
        <v>2</v>
      </c>
      <c r="B4" s="12">
        <v>502</v>
      </c>
      <c r="C4" s="12">
        <v>5</v>
      </c>
      <c r="D4" s="12">
        <v>1</v>
      </c>
      <c r="E4" s="12" t="s">
        <v>13</v>
      </c>
      <c r="F4" s="12">
        <v>760</v>
      </c>
      <c r="G4" s="12">
        <f t="shared" ref="G4:G28" si="1">F4*1.1</f>
        <v>836.00000000000011</v>
      </c>
      <c r="H4" s="45">
        <f t="shared" ref="H4:H25" si="2">H3</f>
        <v>36500</v>
      </c>
      <c r="I4" s="74">
        <v>0</v>
      </c>
      <c r="J4" s="75">
        <f t="shared" ref="J4:J28" si="3">ROUND(I4*1.1,0)</f>
        <v>0</v>
      </c>
      <c r="K4" s="76">
        <f t="shared" si="0"/>
        <v>0</v>
      </c>
      <c r="L4" s="77">
        <f t="shared" ref="L4:L28" si="4">G4*3000</f>
        <v>2508000.0000000005</v>
      </c>
      <c r="M4" s="28" t="s">
        <v>36</v>
      </c>
    </row>
    <row r="5" spans="1:14" x14ac:dyDescent="0.25">
      <c r="A5" s="11">
        <v>3</v>
      </c>
      <c r="B5" s="12">
        <v>503</v>
      </c>
      <c r="C5" s="12">
        <v>5</v>
      </c>
      <c r="D5" s="12">
        <v>1</v>
      </c>
      <c r="E5" s="12" t="s">
        <v>19</v>
      </c>
      <c r="F5" s="12">
        <v>1052</v>
      </c>
      <c r="G5" s="12">
        <f t="shared" si="1"/>
        <v>1157.2</v>
      </c>
      <c r="H5" s="45">
        <f t="shared" si="2"/>
        <v>36500</v>
      </c>
      <c r="I5" s="74">
        <v>0</v>
      </c>
      <c r="J5" s="75">
        <f t="shared" si="3"/>
        <v>0</v>
      </c>
      <c r="K5" s="76">
        <f t="shared" si="0"/>
        <v>0</v>
      </c>
      <c r="L5" s="77">
        <f t="shared" si="4"/>
        <v>3471600</v>
      </c>
      <c r="M5" s="28" t="s">
        <v>36</v>
      </c>
    </row>
    <row r="6" spans="1:14" x14ac:dyDescent="0.25">
      <c r="A6" s="11">
        <v>4</v>
      </c>
      <c r="B6" s="12">
        <v>504</v>
      </c>
      <c r="C6" s="12">
        <v>5</v>
      </c>
      <c r="D6" s="12">
        <v>1</v>
      </c>
      <c r="E6" s="12" t="s">
        <v>13</v>
      </c>
      <c r="F6" s="12">
        <v>758</v>
      </c>
      <c r="G6" s="12">
        <f t="shared" si="1"/>
        <v>833.80000000000007</v>
      </c>
      <c r="H6" s="45">
        <f t="shared" si="2"/>
        <v>36500</v>
      </c>
      <c r="I6" s="74">
        <v>0</v>
      </c>
      <c r="J6" s="75">
        <f t="shared" si="3"/>
        <v>0</v>
      </c>
      <c r="K6" s="76">
        <f t="shared" si="0"/>
        <v>0</v>
      </c>
      <c r="L6" s="77">
        <f t="shared" si="4"/>
        <v>2501400</v>
      </c>
      <c r="M6" s="28" t="s">
        <v>36</v>
      </c>
    </row>
    <row r="7" spans="1:14" x14ac:dyDescent="0.25">
      <c r="A7" s="11">
        <v>5</v>
      </c>
      <c r="B7" s="12">
        <v>601</v>
      </c>
      <c r="C7" s="12">
        <v>6</v>
      </c>
      <c r="D7" s="12">
        <v>2</v>
      </c>
      <c r="E7" s="12" t="s">
        <v>19</v>
      </c>
      <c r="F7" s="12">
        <v>1052</v>
      </c>
      <c r="G7" s="12">
        <f>F7*1.1</f>
        <v>1157.2</v>
      </c>
      <c r="H7" s="45">
        <f>H6+120</f>
        <v>36620</v>
      </c>
      <c r="I7" s="74">
        <v>0</v>
      </c>
      <c r="J7" s="75">
        <f t="shared" si="3"/>
        <v>0</v>
      </c>
      <c r="K7" s="76">
        <f t="shared" si="0"/>
        <v>0</v>
      </c>
      <c r="L7" s="77">
        <f t="shared" si="4"/>
        <v>3471600</v>
      </c>
      <c r="M7" s="28" t="s">
        <v>36</v>
      </c>
    </row>
    <row r="8" spans="1:14" x14ac:dyDescent="0.25">
      <c r="A8" s="11">
        <v>6</v>
      </c>
      <c r="B8" s="12">
        <v>602</v>
      </c>
      <c r="C8" s="12">
        <v>6</v>
      </c>
      <c r="D8" s="12">
        <v>2</v>
      </c>
      <c r="E8" s="12" t="s">
        <v>13</v>
      </c>
      <c r="F8" s="12">
        <v>760</v>
      </c>
      <c r="G8" s="12">
        <f t="shared" si="1"/>
        <v>836.00000000000011</v>
      </c>
      <c r="H8" s="45">
        <f t="shared" si="2"/>
        <v>36620</v>
      </c>
      <c r="I8" s="74">
        <v>0</v>
      </c>
      <c r="J8" s="75">
        <f t="shared" si="3"/>
        <v>0</v>
      </c>
      <c r="K8" s="76">
        <f t="shared" si="0"/>
        <v>0</v>
      </c>
      <c r="L8" s="77">
        <f t="shared" si="4"/>
        <v>2508000.0000000005</v>
      </c>
      <c r="M8" s="28" t="s">
        <v>36</v>
      </c>
    </row>
    <row r="9" spans="1:14" x14ac:dyDescent="0.25">
      <c r="A9" s="11">
        <v>7</v>
      </c>
      <c r="B9" s="12">
        <v>603</v>
      </c>
      <c r="C9" s="12">
        <v>6</v>
      </c>
      <c r="D9" s="12">
        <v>2</v>
      </c>
      <c r="E9" s="12" t="s">
        <v>19</v>
      </c>
      <c r="F9" s="12">
        <v>1052</v>
      </c>
      <c r="G9" s="12">
        <f t="shared" si="1"/>
        <v>1157.2</v>
      </c>
      <c r="H9" s="45">
        <f t="shared" si="2"/>
        <v>36620</v>
      </c>
      <c r="I9" s="74">
        <v>0</v>
      </c>
      <c r="J9" s="75">
        <f t="shared" si="3"/>
        <v>0</v>
      </c>
      <c r="K9" s="76">
        <f t="shared" si="0"/>
        <v>0</v>
      </c>
      <c r="L9" s="77">
        <f t="shared" si="4"/>
        <v>3471600</v>
      </c>
      <c r="M9" s="28" t="s">
        <v>36</v>
      </c>
    </row>
    <row r="10" spans="1:14" x14ac:dyDescent="0.25">
      <c r="A10" s="11">
        <v>8</v>
      </c>
      <c r="B10" s="12">
        <v>604</v>
      </c>
      <c r="C10" s="12">
        <v>6</v>
      </c>
      <c r="D10" s="12">
        <v>2</v>
      </c>
      <c r="E10" s="12" t="s">
        <v>13</v>
      </c>
      <c r="F10" s="12">
        <v>758</v>
      </c>
      <c r="G10" s="12">
        <f t="shared" si="1"/>
        <v>833.80000000000007</v>
      </c>
      <c r="H10" s="45">
        <f t="shared" si="2"/>
        <v>36620</v>
      </c>
      <c r="I10" s="74">
        <v>0</v>
      </c>
      <c r="J10" s="75">
        <f t="shared" si="3"/>
        <v>0</v>
      </c>
      <c r="K10" s="76">
        <f t="shared" si="0"/>
        <v>0</v>
      </c>
      <c r="L10" s="77">
        <f t="shared" si="4"/>
        <v>2501400</v>
      </c>
      <c r="M10" s="28" t="s">
        <v>36</v>
      </c>
    </row>
    <row r="11" spans="1:14" s="28" customFormat="1" ht="13.5" x14ac:dyDescent="0.25">
      <c r="A11" s="11">
        <v>9</v>
      </c>
      <c r="B11" s="12">
        <v>701</v>
      </c>
      <c r="C11" s="12">
        <v>7</v>
      </c>
      <c r="D11" s="12">
        <v>3</v>
      </c>
      <c r="E11" s="12" t="s">
        <v>19</v>
      </c>
      <c r="F11" s="12">
        <v>1052</v>
      </c>
      <c r="G11" s="33">
        <f t="shared" si="1"/>
        <v>1157.2</v>
      </c>
      <c r="H11" s="45">
        <f>H10+120</f>
        <v>36740</v>
      </c>
      <c r="I11" s="74">
        <v>0</v>
      </c>
      <c r="J11" s="75">
        <f t="shared" si="3"/>
        <v>0</v>
      </c>
      <c r="K11" s="76">
        <f t="shared" si="0"/>
        <v>0</v>
      </c>
      <c r="L11" s="77">
        <f t="shared" si="4"/>
        <v>3471600</v>
      </c>
      <c r="M11" s="28" t="s">
        <v>36</v>
      </c>
    </row>
    <row r="12" spans="1:14" s="28" customFormat="1" ht="13.5" x14ac:dyDescent="0.25">
      <c r="A12" s="11">
        <v>10</v>
      </c>
      <c r="B12" s="12">
        <v>703</v>
      </c>
      <c r="C12" s="12">
        <v>7</v>
      </c>
      <c r="D12" s="12">
        <v>3</v>
      </c>
      <c r="E12" s="12" t="s">
        <v>19</v>
      </c>
      <c r="F12" s="12">
        <v>840</v>
      </c>
      <c r="G12" s="33">
        <f t="shared" si="1"/>
        <v>924.00000000000011</v>
      </c>
      <c r="H12" s="45">
        <f t="shared" si="2"/>
        <v>36740</v>
      </c>
      <c r="I12" s="74">
        <v>0</v>
      </c>
      <c r="J12" s="75">
        <f t="shared" si="3"/>
        <v>0</v>
      </c>
      <c r="K12" s="76">
        <f t="shared" si="0"/>
        <v>0</v>
      </c>
      <c r="L12" s="77">
        <f t="shared" si="4"/>
        <v>2772000.0000000005</v>
      </c>
      <c r="M12" s="28" t="s">
        <v>36</v>
      </c>
    </row>
    <row r="13" spans="1:14" s="28" customFormat="1" ht="13.5" x14ac:dyDescent="0.25">
      <c r="A13" s="11">
        <v>11</v>
      </c>
      <c r="B13" s="12">
        <v>704</v>
      </c>
      <c r="C13" s="12">
        <v>7</v>
      </c>
      <c r="D13" s="12">
        <v>3</v>
      </c>
      <c r="E13" s="12" t="s">
        <v>13</v>
      </c>
      <c r="F13" s="12">
        <v>758</v>
      </c>
      <c r="G13" s="33">
        <f t="shared" si="1"/>
        <v>833.80000000000007</v>
      </c>
      <c r="H13" s="45">
        <f t="shared" si="2"/>
        <v>36740</v>
      </c>
      <c r="I13" s="74">
        <v>0</v>
      </c>
      <c r="J13" s="75">
        <f t="shared" si="3"/>
        <v>0</v>
      </c>
      <c r="K13" s="76">
        <f t="shared" si="0"/>
        <v>0</v>
      </c>
      <c r="L13" s="77">
        <f t="shared" si="4"/>
        <v>2501400</v>
      </c>
      <c r="M13" s="28" t="s">
        <v>36</v>
      </c>
    </row>
    <row r="14" spans="1:14" s="28" customFormat="1" ht="13.5" x14ac:dyDescent="0.25">
      <c r="A14" s="11">
        <v>12</v>
      </c>
      <c r="B14" s="12">
        <v>801</v>
      </c>
      <c r="C14" s="12">
        <v>8</v>
      </c>
      <c r="D14" s="12">
        <v>4</v>
      </c>
      <c r="E14" s="12" t="s">
        <v>19</v>
      </c>
      <c r="F14" s="12">
        <v>1052</v>
      </c>
      <c r="G14" s="12">
        <f>F14*1.1</f>
        <v>1157.2</v>
      </c>
      <c r="H14" s="45">
        <f>H13+120</f>
        <v>36860</v>
      </c>
      <c r="I14" s="74">
        <v>0</v>
      </c>
      <c r="J14" s="75">
        <f t="shared" si="3"/>
        <v>0</v>
      </c>
      <c r="K14" s="76">
        <f t="shared" si="0"/>
        <v>0</v>
      </c>
      <c r="L14" s="77">
        <f t="shared" si="4"/>
        <v>3471600</v>
      </c>
      <c r="M14" s="28" t="s">
        <v>36</v>
      </c>
    </row>
    <row r="15" spans="1:14" s="28" customFormat="1" ht="13.5" x14ac:dyDescent="0.25">
      <c r="A15" s="11">
        <v>13</v>
      </c>
      <c r="B15" s="12">
        <v>802</v>
      </c>
      <c r="C15" s="12">
        <v>8</v>
      </c>
      <c r="D15" s="12">
        <v>4</v>
      </c>
      <c r="E15" s="12" t="s">
        <v>13</v>
      </c>
      <c r="F15" s="12">
        <v>760</v>
      </c>
      <c r="G15" s="12">
        <f t="shared" ref="G15:G17" si="5">F15*1.1</f>
        <v>836.00000000000011</v>
      </c>
      <c r="H15" s="45">
        <f t="shared" si="2"/>
        <v>36860</v>
      </c>
      <c r="I15" s="74">
        <v>0</v>
      </c>
      <c r="J15" s="75">
        <f t="shared" si="3"/>
        <v>0</v>
      </c>
      <c r="K15" s="76">
        <f t="shared" si="0"/>
        <v>0</v>
      </c>
      <c r="L15" s="77">
        <f t="shared" si="4"/>
        <v>2508000.0000000005</v>
      </c>
      <c r="M15" s="28" t="s">
        <v>36</v>
      </c>
    </row>
    <row r="16" spans="1:14" s="28" customFormat="1" ht="13.5" x14ac:dyDescent="0.25">
      <c r="A16" s="11">
        <v>14</v>
      </c>
      <c r="B16" s="12">
        <v>803</v>
      </c>
      <c r="C16" s="12">
        <v>8</v>
      </c>
      <c r="D16" s="12">
        <v>4</v>
      </c>
      <c r="E16" s="12" t="s">
        <v>19</v>
      </c>
      <c r="F16" s="12">
        <v>1052</v>
      </c>
      <c r="G16" s="12">
        <f t="shared" si="5"/>
        <v>1157.2</v>
      </c>
      <c r="H16" s="45">
        <f t="shared" si="2"/>
        <v>36860</v>
      </c>
      <c r="I16" s="74">
        <v>0</v>
      </c>
      <c r="J16" s="75">
        <f t="shared" si="3"/>
        <v>0</v>
      </c>
      <c r="K16" s="76">
        <f t="shared" si="0"/>
        <v>0</v>
      </c>
      <c r="L16" s="77">
        <f t="shared" si="4"/>
        <v>3471600</v>
      </c>
      <c r="M16" s="28" t="s">
        <v>36</v>
      </c>
    </row>
    <row r="17" spans="1:14" s="28" customFormat="1" ht="13.5" x14ac:dyDescent="0.25">
      <c r="A17" s="11">
        <v>15</v>
      </c>
      <c r="B17" s="12">
        <v>804</v>
      </c>
      <c r="C17" s="12">
        <v>8</v>
      </c>
      <c r="D17" s="12">
        <v>4</v>
      </c>
      <c r="E17" s="12" t="s">
        <v>13</v>
      </c>
      <c r="F17" s="12">
        <v>758</v>
      </c>
      <c r="G17" s="12">
        <f t="shared" si="5"/>
        <v>833.80000000000007</v>
      </c>
      <c r="H17" s="45">
        <f t="shared" si="2"/>
        <v>36860</v>
      </c>
      <c r="I17" s="74">
        <v>0</v>
      </c>
      <c r="J17" s="75">
        <f t="shared" si="3"/>
        <v>0</v>
      </c>
      <c r="K17" s="76">
        <f t="shared" si="0"/>
        <v>0</v>
      </c>
      <c r="L17" s="77">
        <f t="shared" si="4"/>
        <v>2501400</v>
      </c>
      <c r="M17" s="28" t="s">
        <v>36</v>
      </c>
    </row>
    <row r="18" spans="1:14" s="28" customFormat="1" ht="13.5" x14ac:dyDescent="0.25">
      <c r="A18" s="11">
        <v>16</v>
      </c>
      <c r="B18" s="12">
        <v>901</v>
      </c>
      <c r="C18" s="12">
        <v>9</v>
      </c>
      <c r="D18" s="12">
        <v>5</v>
      </c>
      <c r="E18" s="12" t="s">
        <v>19</v>
      </c>
      <c r="F18" s="12">
        <v>1052</v>
      </c>
      <c r="G18" s="12">
        <f t="shared" si="1"/>
        <v>1157.2</v>
      </c>
      <c r="H18" s="45">
        <f>H17+120</f>
        <v>36980</v>
      </c>
      <c r="I18" s="74">
        <v>0</v>
      </c>
      <c r="J18" s="75">
        <f t="shared" si="3"/>
        <v>0</v>
      </c>
      <c r="K18" s="76">
        <f t="shared" si="0"/>
        <v>0</v>
      </c>
      <c r="L18" s="77">
        <f t="shared" si="4"/>
        <v>3471600</v>
      </c>
      <c r="M18" s="28" t="s">
        <v>36</v>
      </c>
    </row>
    <row r="19" spans="1:14" s="28" customFormat="1" ht="13.5" x14ac:dyDescent="0.25">
      <c r="A19" s="11">
        <v>17</v>
      </c>
      <c r="B19" s="12">
        <v>902</v>
      </c>
      <c r="C19" s="12">
        <v>9</v>
      </c>
      <c r="D19" s="12">
        <v>5</v>
      </c>
      <c r="E19" s="12" t="s">
        <v>13</v>
      </c>
      <c r="F19" s="12">
        <v>760</v>
      </c>
      <c r="G19" s="12">
        <f t="shared" si="1"/>
        <v>836.00000000000011</v>
      </c>
      <c r="H19" s="45">
        <f t="shared" si="2"/>
        <v>36980</v>
      </c>
      <c r="I19" s="74">
        <v>0</v>
      </c>
      <c r="J19" s="75">
        <f t="shared" si="3"/>
        <v>0</v>
      </c>
      <c r="K19" s="76">
        <f t="shared" si="0"/>
        <v>0</v>
      </c>
      <c r="L19" s="77">
        <f t="shared" si="4"/>
        <v>2508000.0000000005</v>
      </c>
      <c r="M19" s="28" t="s">
        <v>36</v>
      </c>
    </row>
    <row r="20" spans="1:14" s="28" customFormat="1" ht="13.5" x14ac:dyDescent="0.25">
      <c r="A20" s="11">
        <v>18</v>
      </c>
      <c r="B20" s="12">
        <v>903</v>
      </c>
      <c r="C20" s="12">
        <v>9</v>
      </c>
      <c r="D20" s="12">
        <v>5</v>
      </c>
      <c r="E20" s="12" t="s">
        <v>19</v>
      </c>
      <c r="F20" s="12">
        <v>1052</v>
      </c>
      <c r="G20" s="12">
        <f t="shared" si="1"/>
        <v>1157.2</v>
      </c>
      <c r="H20" s="45">
        <f t="shared" si="2"/>
        <v>36980</v>
      </c>
      <c r="I20" s="74">
        <v>0</v>
      </c>
      <c r="J20" s="75">
        <f t="shared" si="3"/>
        <v>0</v>
      </c>
      <c r="K20" s="76">
        <f t="shared" si="0"/>
        <v>0</v>
      </c>
      <c r="L20" s="77">
        <f t="shared" si="4"/>
        <v>3471600</v>
      </c>
      <c r="M20" s="28" t="s">
        <v>36</v>
      </c>
    </row>
    <row r="21" spans="1:14" s="28" customFormat="1" ht="13.5" x14ac:dyDescent="0.25">
      <c r="A21" s="11">
        <v>19</v>
      </c>
      <c r="B21" s="12">
        <v>904</v>
      </c>
      <c r="C21" s="12">
        <v>9</v>
      </c>
      <c r="D21" s="12">
        <v>5</v>
      </c>
      <c r="E21" s="12" t="s">
        <v>13</v>
      </c>
      <c r="F21" s="12">
        <v>758</v>
      </c>
      <c r="G21" s="12">
        <f t="shared" si="1"/>
        <v>833.80000000000007</v>
      </c>
      <c r="H21" s="45">
        <f t="shared" si="2"/>
        <v>36980</v>
      </c>
      <c r="I21" s="74">
        <v>0</v>
      </c>
      <c r="J21" s="75">
        <f t="shared" si="3"/>
        <v>0</v>
      </c>
      <c r="K21" s="76">
        <f t="shared" si="0"/>
        <v>0</v>
      </c>
      <c r="L21" s="77">
        <f t="shared" si="4"/>
        <v>2501400</v>
      </c>
      <c r="M21" s="28" t="s">
        <v>36</v>
      </c>
    </row>
    <row r="22" spans="1:14" s="28" customFormat="1" ht="13.5" x14ac:dyDescent="0.25">
      <c r="A22" s="11">
        <v>20</v>
      </c>
      <c r="B22" s="12">
        <v>1001</v>
      </c>
      <c r="C22" s="12">
        <v>10</v>
      </c>
      <c r="D22" s="12">
        <v>6</v>
      </c>
      <c r="E22" s="12" t="s">
        <v>19</v>
      </c>
      <c r="F22" s="12">
        <v>1052</v>
      </c>
      <c r="G22" s="12">
        <f t="shared" si="1"/>
        <v>1157.2</v>
      </c>
      <c r="H22" s="45">
        <f>H21+120</f>
        <v>37100</v>
      </c>
      <c r="I22" s="74">
        <v>0</v>
      </c>
      <c r="J22" s="75">
        <f t="shared" si="3"/>
        <v>0</v>
      </c>
      <c r="K22" s="76">
        <f t="shared" si="0"/>
        <v>0</v>
      </c>
      <c r="L22" s="77">
        <f t="shared" si="4"/>
        <v>3471600</v>
      </c>
      <c r="M22" s="28" t="s">
        <v>36</v>
      </c>
    </row>
    <row r="23" spans="1:14" s="28" customFormat="1" ht="13.5" x14ac:dyDescent="0.25">
      <c r="A23" s="11">
        <v>21</v>
      </c>
      <c r="B23" s="12">
        <v>1002</v>
      </c>
      <c r="C23" s="12">
        <v>10</v>
      </c>
      <c r="D23" s="12">
        <v>6</v>
      </c>
      <c r="E23" s="12" t="s">
        <v>13</v>
      </c>
      <c r="F23" s="12">
        <v>760</v>
      </c>
      <c r="G23" s="12">
        <f t="shared" si="1"/>
        <v>836.00000000000011</v>
      </c>
      <c r="H23" s="45">
        <f t="shared" si="2"/>
        <v>37100</v>
      </c>
      <c r="I23" s="74">
        <v>0</v>
      </c>
      <c r="J23" s="75">
        <f t="shared" si="3"/>
        <v>0</v>
      </c>
      <c r="K23" s="76">
        <f t="shared" si="0"/>
        <v>0</v>
      </c>
      <c r="L23" s="77">
        <f t="shared" si="4"/>
        <v>2508000.0000000005</v>
      </c>
      <c r="M23" s="28" t="s">
        <v>36</v>
      </c>
    </row>
    <row r="24" spans="1:14" s="28" customFormat="1" ht="13.5" x14ac:dyDescent="0.25">
      <c r="A24" s="11">
        <v>22</v>
      </c>
      <c r="B24" s="12">
        <v>1003</v>
      </c>
      <c r="C24" s="12">
        <v>10</v>
      </c>
      <c r="D24" s="12">
        <v>6</v>
      </c>
      <c r="E24" s="12" t="s">
        <v>19</v>
      </c>
      <c r="F24" s="12">
        <v>1052</v>
      </c>
      <c r="G24" s="12">
        <f t="shared" si="1"/>
        <v>1157.2</v>
      </c>
      <c r="H24" s="45">
        <f t="shared" si="2"/>
        <v>37100</v>
      </c>
      <c r="I24" s="74">
        <v>0</v>
      </c>
      <c r="J24" s="75">
        <f t="shared" si="3"/>
        <v>0</v>
      </c>
      <c r="K24" s="76">
        <f t="shared" si="0"/>
        <v>0</v>
      </c>
      <c r="L24" s="77">
        <f t="shared" si="4"/>
        <v>3471600</v>
      </c>
      <c r="M24" s="28" t="s">
        <v>36</v>
      </c>
      <c r="N24" s="79" t="e">
        <f>J24/#REF!</f>
        <v>#REF!</v>
      </c>
    </row>
    <row r="25" spans="1:14" s="28" customFormat="1" ht="13.5" x14ac:dyDescent="0.25">
      <c r="A25" s="11">
        <v>23</v>
      </c>
      <c r="B25" s="12">
        <v>1004</v>
      </c>
      <c r="C25" s="12">
        <v>10</v>
      </c>
      <c r="D25" s="12">
        <v>7</v>
      </c>
      <c r="E25" s="12" t="s">
        <v>13</v>
      </c>
      <c r="F25" s="12">
        <v>758</v>
      </c>
      <c r="G25" s="12">
        <f t="shared" si="1"/>
        <v>833.80000000000007</v>
      </c>
      <c r="H25" s="45">
        <f t="shared" si="2"/>
        <v>37100</v>
      </c>
      <c r="I25" s="74">
        <v>0</v>
      </c>
      <c r="J25" s="75">
        <f t="shared" si="3"/>
        <v>0</v>
      </c>
      <c r="K25" s="76">
        <f t="shared" si="0"/>
        <v>0</v>
      </c>
      <c r="L25" s="77">
        <f t="shared" si="4"/>
        <v>2501400</v>
      </c>
      <c r="M25" s="28" t="s">
        <v>36</v>
      </c>
    </row>
    <row r="26" spans="1:14" s="28" customFormat="1" ht="13.5" x14ac:dyDescent="0.25">
      <c r="A26" s="11">
        <v>24</v>
      </c>
      <c r="B26" s="12">
        <v>1101</v>
      </c>
      <c r="C26" s="12">
        <v>11</v>
      </c>
      <c r="D26" s="12">
        <v>7</v>
      </c>
      <c r="E26" s="12" t="s">
        <v>19</v>
      </c>
      <c r="F26" s="12">
        <v>1052</v>
      </c>
      <c r="G26" s="12">
        <f t="shared" si="1"/>
        <v>1157.2</v>
      </c>
      <c r="H26" s="45">
        <f>H25+120</f>
        <v>37220</v>
      </c>
      <c r="I26" s="74">
        <v>0</v>
      </c>
      <c r="J26" s="75">
        <f t="shared" si="3"/>
        <v>0</v>
      </c>
      <c r="K26" s="76">
        <f t="shared" si="0"/>
        <v>0</v>
      </c>
      <c r="L26" s="77">
        <f t="shared" si="4"/>
        <v>3471600</v>
      </c>
      <c r="M26" s="28" t="s">
        <v>36</v>
      </c>
    </row>
    <row r="27" spans="1:14" s="28" customFormat="1" ht="13.5" x14ac:dyDescent="0.25">
      <c r="A27" s="11">
        <v>25</v>
      </c>
      <c r="B27" s="12">
        <v>1103</v>
      </c>
      <c r="C27" s="12">
        <v>11</v>
      </c>
      <c r="D27" s="12">
        <v>7</v>
      </c>
      <c r="E27" s="12" t="s">
        <v>19</v>
      </c>
      <c r="F27" s="12">
        <v>1052</v>
      </c>
      <c r="G27" s="12">
        <f t="shared" si="1"/>
        <v>1157.2</v>
      </c>
      <c r="H27" s="45" t="e">
        <f>#REF!</f>
        <v>#REF!</v>
      </c>
      <c r="I27" s="74">
        <v>0</v>
      </c>
      <c r="J27" s="75">
        <f t="shared" si="3"/>
        <v>0</v>
      </c>
      <c r="K27" s="76">
        <f t="shared" si="0"/>
        <v>0</v>
      </c>
      <c r="L27" s="77">
        <f t="shared" si="4"/>
        <v>3471600</v>
      </c>
      <c r="M27" s="28" t="s">
        <v>36</v>
      </c>
    </row>
    <row r="28" spans="1:14" s="28" customFormat="1" ht="13.5" x14ac:dyDescent="0.25">
      <c r="A28" s="11">
        <v>26</v>
      </c>
      <c r="B28" s="12">
        <v>1201</v>
      </c>
      <c r="C28" s="12">
        <v>12</v>
      </c>
      <c r="D28" s="12">
        <v>8</v>
      </c>
      <c r="E28" s="12" t="s">
        <v>19</v>
      </c>
      <c r="F28" s="12">
        <v>1052</v>
      </c>
      <c r="G28" s="12">
        <f t="shared" si="1"/>
        <v>1157.2</v>
      </c>
      <c r="H28" s="45" t="e">
        <f>#REF!+120</f>
        <v>#REF!</v>
      </c>
      <c r="I28" s="74">
        <v>0</v>
      </c>
      <c r="J28" s="75">
        <f t="shared" si="3"/>
        <v>0</v>
      </c>
      <c r="K28" s="76">
        <f t="shared" si="0"/>
        <v>0</v>
      </c>
      <c r="L28" s="77">
        <f t="shared" si="4"/>
        <v>3471600</v>
      </c>
      <c r="M28" s="28" t="s">
        <v>36</v>
      </c>
    </row>
    <row r="29" spans="1:14" s="28" customFormat="1" ht="13.5" x14ac:dyDescent="0.25">
      <c r="A29" s="66" t="s">
        <v>58</v>
      </c>
      <c r="B29" s="67"/>
      <c r="C29" s="67"/>
      <c r="D29" s="67"/>
      <c r="E29" s="68"/>
      <c r="F29" s="70">
        <f>SUM(F3:F28)</f>
        <v>23916</v>
      </c>
      <c r="G29" s="71">
        <f>SUM(G3:G28)</f>
        <v>26307.600000000006</v>
      </c>
      <c r="H29" s="71"/>
      <c r="I29" s="81">
        <f>SUM(I3:I28)</f>
        <v>0</v>
      </c>
      <c r="J29" s="82">
        <f>SUM(J3:J28)</f>
        <v>0</v>
      </c>
      <c r="K29" s="83"/>
      <c r="L29" s="84">
        <f>SUM(L3:L28)</f>
        <v>78922800</v>
      </c>
    </row>
    <row r="30" spans="1:14" s="28" customFormat="1" ht="13.5" x14ac:dyDescent="0.25">
      <c r="A30" s="43"/>
      <c r="B30" s="44"/>
      <c r="C30" s="44"/>
      <c r="D30" s="44"/>
      <c r="E30" s="44"/>
      <c r="F30" s="36"/>
      <c r="G30" s="44"/>
      <c r="H30" s="85"/>
      <c r="I30" s="86"/>
      <c r="J30" s="87"/>
      <c r="K30" s="80"/>
      <c r="L30" s="88"/>
    </row>
    <row r="31" spans="1:14" s="28" customFormat="1" ht="13.5" x14ac:dyDescent="0.25">
      <c r="A31" s="43"/>
      <c r="B31" s="44"/>
      <c r="C31" s="44"/>
      <c r="D31" s="44"/>
      <c r="E31" s="44"/>
      <c r="F31" s="36"/>
      <c r="G31" s="44"/>
      <c r="H31" s="85"/>
      <c r="I31" s="86"/>
      <c r="J31" s="87"/>
      <c r="K31" s="80"/>
      <c r="L31" s="88"/>
    </row>
    <row r="32" spans="1:14" s="28" customFormat="1" ht="20.25" x14ac:dyDescent="0.3">
      <c r="A32" s="61" t="s">
        <v>55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1:12" s="28" customFormat="1" ht="57.75" customHeight="1" x14ac:dyDescent="0.2">
      <c r="A33" s="52" t="s">
        <v>1</v>
      </c>
      <c r="B33" s="56" t="s">
        <v>0</v>
      </c>
      <c r="C33" s="57" t="s">
        <v>2</v>
      </c>
      <c r="D33" s="57" t="s">
        <v>57</v>
      </c>
      <c r="E33" s="57" t="s">
        <v>12</v>
      </c>
      <c r="F33" s="57" t="s">
        <v>60</v>
      </c>
      <c r="G33" s="57" t="s">
        <v>11</v>
      </c>
      <c r="H33" s="58" t="s">
        <v>50</v>
      </c>
      <c r="I33" s="56" t="s">
        <v>51</v>
      </c>
      <c r="J33" s="59" t="s">
        <v>52</v>
      </c>
      <c r="K33" s="60" t="s">
        <v>53</v>
      </c>
      <c r="L33" s="60" t="s">
        <v>54</v>
      </c>
    </row>
    <row r="34" spans="1:12" s="72" customFormat="1" x14ac:dyDescent="0.25">
      <c r="A34" s="55" t="s">
        <v>3</v>
      </c>
      <c r="B34" s="55"/>
      <c r="C34" s="55"/>
      <c r="D34" s="55"/>
      <c r="E34" s="55"/>
      <c r="F34" s="13" t="e">
        <f>SUM(#REF!)</f>
        <v>#REF!</v>
      </c>
      <c r="G34" s="14" t="e">
        <f>SUM(#REF!)</f>
        <v>#REF!</v>
      </c>
      <c r="H34" s="14"/>
      <c r="I34" s="89" t="e">
        <f>SUM(#REF!)</f>
        <v>#REF!</v>
      </c>
      <c r="J34" s="89" t="e">
        <f>SUM(#REF!)</f>
        <v>#REF!</v>
      </c>
      <c r="K34" s="76"/>
      <c r="L34" s="90" t="e">
        <f>SUM(#REF!)</f>
        <v>#REF!</v>
      </c>
    </row>
  </sheetData>
  <mergeCells count="4">
    <mergeCell ref="A1:L1"/>
    <mergeCell ref="A29:E29"/>
    <mergeCell ref="A32:L32"/>
    <mergeCell ref="A34:E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FEC0-1A5F-4090-9EB0-1E0A8E6AA80B}">
  <dimension ref="A1:Z52"/>
  <sheetViews>
    <sheetView topLeftCell="A23" zoomScale="145" zoomScaleNormal="145" workbookViewId="0">
      <selection activeCell="A29" sqref="A29:L48"/>
    </sheetView>
  </sheetViews>
  <sheetFormatPr defaultRowHeight="15" x14ac:dyDescent="0.25"/>
  <cols>
    <col min="1" max="1" width="5.140625" customWidth="1"/>
    <col min="2" max="2" width="6.28515625" customWidth="1"/>
    <col min="3" max="3" width="5" customWidth="1"/>
    <col min="4" max="4" width="5.42578125" customWidth="1"/>
    <col min="5" max="5" width="6.85546875" customWidth="1"/>
    <col min="6" max="6" width="7.5703125" style="36" customWidth="1"/>
    <col min="7" max="7" width="6.85546875" customWidth="1"/>
    <col min="8" max="8" width="7.85546875" style="72" customWidth="1"/>
    <col min="9" max="10" width="9.85546875" style="72" bestFit="1" customWidth="1"/>
    <col min="11" max="12" width="9.28515625" style="72" bestFit="1" customWidth="1"/>
    <col min="13" max="14" width="9.140625" style="72"/>
  </cols>
  <sheetData>
    <row r="1" spans="1:13" ht="21" x14ac:dyDescent="0.35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56.25" customHeight="1" x14ac:dyDescent="0.25">
      <c r="A2" s="150" t="s">
        <v>1</v>
      </c>
      <c r="B2" s="56" t="s">
        <v>0</v>
      </c>
      <c r="C2" s="56" t="s">
        <v>2</v>
      </c>
      <c r="D2" s="56" t="s">
        <v>57</v>
      </c>
      <c r="E2" s="56" t="s">
        <v>12</v>
      </c>
      <c r="F2" s="56" t="s">
        <v>20</v>
      </c>
      <c r="G2" s="56" t="s">
        <v>11</v>
      </c>
      <c r="H2" s="56" t="s">
        <v>50</v>
      </c>
      <c r="I2" s="56" t="s">
        <v>51</v>
      </c>
      <c r="J2" s="151" t="s">
        <v>52</v>
      </c>
      <c r="K2" s="56" t="s">
        <v>53</v>
      </c>
      <c r="L2" s="56" t="s">
        <v>54</v>
      </c>
      <c r="M2" s="104" t="s">
        <v>38</v>
      </c>
    </row>
    <row r="3" spans="1:13" x14ac:dyDescent="0.25">
      <c r="A3" s="11">
        <v>1</v>
      </c>
      <c r="B3" s="12">
        <v>501</v>
      </c>
      <c r="C3" s="12">
        <v>5</v>
      </c>
      <c r="D3" s="12">
        <v>1</v>
      </c>
      <c r="E3" s="12" t="s">
        <v>19</v>
      </c>
      <c r="F3" s="12">
        <v>1029</v>
      </c>
      <c r="G3" s="12">
        <f>F3*1.1</f>
        <v>1131.9000000000001</v>
      </c>
      <c r="H3" s="45">
        <v>37000</v>
      </c>
      <c r="I3" s="74">
        <v>0</v>
      </c>
      <c r="J3" s="75">
        <f>ROUND(I3*1.1,0)</f>
        <v>0</v>
      </c>
      <c r="K3" s="76">
        <f t="shared" ref="K3:K47" si="0">MROUND((J3*0.025/12),500)</f>
        <v>0</v>
      </c>
      <c r="L3" s="77">
        <f>G3*3000</f>
        <v>3395700.0000000005</v>
      </c>
      <c r="M3" s="72" t="s">
        <v>36</v>
      </c>
    </row>
    <row r="4" spans="1:13" x14ac:dyDescent="0.25">
      <c r="A4" s="11">
        <v>2</v>
      </c>
      <c r="B4" s="12">
        <v>502</v>
      </c>
      <c r="C4" s="12">
        <v>5</v>
      </c>
      <c r="D4" s="12">
        <v>1</v>
      </c>
      <c r="E4" s="12" t="s">
        <v>13</v>
      </c>
      <c r="F4" s="12">
        <v>756</v>
      </c>
      <c r="G4" s="12">
        <f t="shared" ref="G4:G47" si="1">F4*1.1</f>
        <v>831.6</v>
      </c>
      <c r="H4" s="45">
        <f t="shared" ref="H4:H5" si="2">H3</f>
        <v>37000</v>
      </c>
      <c r="I4" s="74">
        <v>0</v>
      </c>
      <c r="J4" s="75">
        <f t="shared" ref="J4:J24" si="3">ROUND(I4*1.1,0)</f>
        <v>0</v>
      </c>
      <c r="K4" s="76">
        <f t="shared" ref="K4:K24" si="4">MROUND((J4*0.025/12),500)</f>
        <v>0</v>
      </c>
      <c r="L4" s="77">
        <f t="shared" ref="L4:L24" si="5">G4*3000</f>
        <v>2494800</v>
      </c>
      <c r="M4" s="72" t="s">
        <v>36</v>
      </c>
    </row>
    <row r="5" spans="1:13" x14ac:dyDescent="0.25">
      <c r="A5" s="11">
        <v>3</v>
      </c>
      <c r="B5" s="12">
        <v>503</v>
      </c>
      <c r="C5" s="12">
        <v>5</v>
      </c>
      <c r="D5" s="12">
        <v>1</v>
      </c>
      <c r="E5" s="12" t="s">
        <v>19</v>
      </c>
      <c r="F5" s="12">
        <v>1035</v>
      </c>
      <c r="G5" s="12">
        <f t="shared" si="1"/>
        <v>1138.5</v>
      </c>
      <c r="H5" s="45">
        <f t="shared" si="2"/>
        <v>37000</v>
      </c>
      <c r="I5" s="74">
        <v>0</v>
      </c>
      <c r="J5" s="75">
        <f t="shared" si="3"/>
        <v>0</v>
      </c>
      <c r="K5" s="76">
        <f t="shared" si="4"/>
        <v>0</v>
      </c>
      <c r="L5" s="77">
        <f t="shared" si="5"/>
        <v>3415500</v>
      </c>
      <c r="M5" s="72" t="s">
        <v>36</v>
      </c>
    </row>
    <row r="6" spans="1:13" x14ac:dyDescent="0.25">
      <c r="A6" s="11">
        <v>4</v>
      </c>
      <c r="B6" s="12">
        <v>601</v>
      </c>
      <c r="C6" s="12">
        <v>6</v>
      </c>
      <c r="D6" s="12">
        <v>2</v>
      </c>
      <c r="E6" s="12" t="s">
        <v>19</v>
      </c>
      <c r="F6" s="12">
        <v>1029</v>
      </c>
      <c r="G6" s="12">
        <f t="shared" si="1"/>
        <v>1131.9000000000001</v>
      </c>
      <c r="H6" s="45">
        <f>H5+120</f>
        <v>37120</v>
      </c>
      <c r="I6" s="74">
        <v>0</v>
      </c>
      <c r="J6" s="75">
        <f t="shared" si="3"/>
        <v>0</v>
      </c>
      <c r="K6" s="76">
        <f t="shared" si="4"/>
        <v>0</v>
      </c>
      <c r="L6" s="77">
        <f t="shared" si="5"/>
        <v>3395700.0000000005</v>
      </c>
      <c r="M6" s="72" t="s">
        <v>36</v>
      </c>
    </row>
    <row r="7" spans="1:13" x14ac:dyDescent="0.25">
      <c r="A7" s="11">
        <v>5</v>
      </c>
      <c r="B7" s="12">
        <v>602</v>
      </c>
      <c r="C7" s="12">
        <v>6</v>
      </c>
      <c r="D7" s="12">
        <v>2</v>
      </c>
      <c r="E7" s="12" t="s">
        <v>13</v>
      </c>
      <c r="F7" s="12">
        <v>756</v>
      </c>
      <c r="G7" s="12">
        <f t="shared" si="1"/>
        <v>831.6</v>
      </c>
      <c r="H7" s="45">
        <f>H6</f>
        <v>37120</v>
      </c>
      <c r="I7" s="74">
        <v>0</v>
      </c>
      <c r="J7" s="75">
        <f t="shared" si="3"/>
        <v>0</v>
      </c>
      <c r="K7" s="76">
        <f t="shared" si="4"/>
        <v>0</v>
      </c>
      <c r="L7" s="77">
        <f t="shared" si="5"/>
        <v>2494800</v>
      </c>
      <c r="M7" s="72" t="s">
        <v>36</v>
      </c>
    </row>
    <row r="8" spans="1:13" x14ac:dyDescent="0.25">
      <c r="A8" s="11">
        <v>6</v>
      </c>
      <c r="B8" s="12">
        <v>603</v>
      </c>
      <c r="C8" s="12">
        <v>6</v>
      </c>
      <c r="D8" s="12">
        <v>2</v>
      </c>
      <c r="E8" s="12" t="s">
        <v>19</v>
      </c>
      <c r="F8" s="12">
        <v>1035</v>
      </c>
      <c r="G8" s="12">
        <f t="shared" si="1"/>
        <v>1138.5</v>
      </c>
      <c r="H8" s="45">
        <f>H7</f>
        <v>37120</v>
      </c>
      <c r="I8" s="74">
        <v>0</v>
      </c>
      <c r="J8" s="75">
        <f t="shared" si="3"/>
        <v>0</v>
      </c>
      <c r="K8" s="76">
        <f t="shared" si="4"/>
        <v>0</v>
      </c>
      <c r="L8" s="77">
        <f t="shared" si="5"/>
        <v>3415500</v>
      </c>
      <c r="M8" s="72" t="s">
        <v>36</v>
      </c>
    </row>
    <row r="9" spans="1:13" x14ac:dyDescent="0.25">
      <c r="A9" s="11">
        <v>7</v>
      </c>
      <c r="B9" s="12">
        <v>701</v>
      </c>
      <c r="C9" s="12">
        <v>7</v>
      </c>
      <c r="D9" s="12">
        <v>3</v>
      </c>
      <c r="E9" s="12" t="s">
        <v>19</v>
      </c>
      <c r="F9" s="12">
        <v>1029</v>
      </c>
      <c r="G9" s="12">
        <f t="shared" si="1"/>
        <v>1131.9000000000001</v>
      </c>
      <c r="H9" s="45">
        <f>H8+120</f>
        <v>37240</v>
      </c>
      <c r="I9" s="74">
        <v>0</v>
      </c>
      <c r="J9" s="75">
        <f t="shared" si="3"/>
        <v>0</v>
      </c>
      <c r="K9" s="76">
        <f t="shared" si="4"/>
        <v>0</v>
      </c>
      <c r="L9" s="77">
        <f t="shared" si="5"/>
        <v>3395700.0000000005</v>
      </c>
      <c r="M9" s="72" t="s">
        <v>36</v>
      </c>
    </row>
    <row r="10" spans="1:13" x14ac:dyDescent="0.25">
      <c r="A10" s="11">
        <v>8</v>
      </c>
      <c r="B10" s="33">
        <v>703</v>
      </c>
      <c r="C10" s="33">
        <v>7</v>
      </c>
      <c r="D10" s="33">
        <v>3</v>
      </c>
      <c r="E10" s="12" t="s">
        <v>19</v>
      </c>
      <c r="F10" s="12">
        <v>1035</v>
      </c>
      <c r="G10" s="12">
        <f t="shared" si="1"/>
        <v>1138.5</v>
      </c>
      <c r="H10" s="45">
        <f>H9</f>
        <v>37240</v>
      </c>
      <c r="I10" s="74">
        <v>0</v>
      </c>
      <c r="J10" s="75">
        <f t="shared" si="3"/>
        <v>0</v>
      </c>
      <c r="K10" s="76">
        <f t="shared" si="4"/>
        <v>0</v>
      </c>
      <c r="L10" s="77">
        <f t="shared" si="5"/>
        <v>3415500</v>
      </c>
      <c r="M10" s="72" t="s">
        <v>36</v>
      </c>
    </row>
    <row r="11" spans="1:13" x14ac:dyDescent="0.25">
      <c r="A11" s="11">
        <v>9</v>
      </c>
      <c r="B11" s="33">
        <v>801</v>
      </c>
      <c r="C11" s="33">
        <v>8</v>
      </c>
      <c r="D11" s="33">
        <v>4</v>
      </c>
      <c r="E11" s="12" t="s">
        <v>19</v>
      </c>
      <c r="F11" s="12">
        <v>1029</v>
      </c>
      <c r="G11" s="12">
        <f t="shared" si="1"/>
        <v>1131.9000000000001</v>
      </c>
      <c r="H11" s="45">
        <f>H10+120</f>
        <v>37360</v>
      </c>
      <c r="I11" s="74">
        <v>0</v>
      </c>
      <c r="J11" s="75">
        <f t="shared" si="3"/>
        <v>0</v>
      </c>
      <c r="K11" s="76">
        <f t="shared" si="4"/>
        <v>0</v>
      </c>
      <c r="L11" s="77">
        <f t="shared" si="5"/>
        <v>3395700.0000000005</v>
      </c>
      <c r="M11" s="72" t="s">
        <v>36</v>
      </c>
    </row>
    <row r="12" spans="1:13" x14ac:dyDescent="0.25">
      <c r="A12" s="11">
        <v>10</v>
      </c>
      <c r="B12" s="33">
        <v>802</v>
      </c>
      <c r="C12" s="33">
        <v>8</v>
      </c>
      <c r="D12" s="33">
        <v>4</v>
      </c>
      <c r="E12" s="12" t="s">
        <v>13</v>
      </c>
      <c r="F12" s="12">
        <v>756</v>
      </c>
      <c r="G12" s="12">
        <f t="shared" si="1"/>
        <v>831.6</v>
      </c>
      <c r="H12" s="45">
        <f>H11</f>
        <v>37360</v>
      </c>
      <c r="I12" s="74">
        <v>0</v>
      </c>
      <c r="J12" s="75">
        <f t="shared" si="3"/>
        <v>0</v>
      </c>
      <c r="K12" s="76">
        <f t="shared" si="4"/>
        <v>0</v>
      </c>
      <c r="L12" s="77">
        <f t="shared" si="5"/>
        <v>2494800</v>
      </c>
      <c r="M12" s="72" t="s">
        <v>36</v>
      </c>
    </row>
    <row r="13" spans="1:13" x14ac:dyDescent="0.25">
      <c r="A13" s="11">
        <v>11</v>
      </c>
      <c r="B13" s="33">
        <v>803</v>
      </c>
      <c r="C13" s="33">
        <v>8</v>
      </c>
      <c r="D13" s="33">
        <v>4</v>
      </c>
      <c r="E13" s="12" t="s">
        <v>19</v>
      </c>
      <c r="F13" s="12">
        <v>1035</v>
      </c>
      <c r="G13" s="12">
        <f t="shared" si="1"/>
        <v>1138.5</v>
      </c>
      <c r="H13" s="45">
        <f>H12</f>
        <v>37360</v>
      </c>
      <c r="I13" s="74">
        <v>0</v>
      </c>
      <c r="J13" s="75">
        <f t="shared" si="3"/>
        <v>0</v>
      </c>
      <c r="K13" s="76">
        <f t="shared" si="4"/>
        <v>0</v>
      </c>
      <c r="L13" s="77">
        <f t="shared" si="5"/>
        <v>3415500</v>
      </c>
      <c r="M13" s="72" t="s">
        <v>36</v>
      </c>
    </row>
    <row r="14" spans="1:13" x14ac:dyDescent="0.25">
      <c r="A14" s="11">
        <v>12</v>
      </c>
      <c r="B14" s="12">
        <v>901</v>
      </c>
      <c r="C14" s="12">
        <v>9</v>
      </c>
      <c r="D14" s="12">
        <v>5</v>
      </c>
      <c r="E14" s="12" t="s">
        <v>19</v>
      </c>
      <c r="F14" s="12">
        <v>1029</v>
      </c>
      <c r="G14" s="12">
        <f t="shared" si="1"/>
        <v>1131.9000000000001</v>
      </c>
      <c r="H14" s="45">
        <f>H13+120</f>
        <v>37480</v>
      </c>
      <c r="I14" s="74">
        <v>0</v>
      </c>
      <c r="J14" s="75">
        <f t="shared" si="3"/>
        <v>0</v>
      </c>
      <c r="K14" s="76">
        <f t="shared" si="4"/>
        <v>0</v>
      </c>
      <c r="L14" s="77">
        <f t="shared" si="5"/>
        <v>3395700.0000000005</v>
      </c>
      <c r="M14" s="72" t="s">
        <v>36</v>
      </c>
    </row>
    <row r="15" spans="1:13" x14ac:dyDescent="0.25">
      <c r="A15" s="11">
        <v>13</v>
      </c>
      <c r="B15" s="12">
        <v>902</v>
      </c>
      <c r="C15" s="12">
        <v>9</v>
      </c>
      <c r="D15" s="12">
        <v>5</v>
      </c>
      <c r="E15" s="12" t="s">
        <v>13</v>
      </c>
      <c r="F15" s="12">
        <v>756</v>
      </c>
      <c r="G15" s="12">
        <f t="shared" si="1"/>
        <v>831.6</v>
      </c>
      <c r="H15" s="45">
        <f>H14</f>
        <v>37480</v>
      </c>
      <c r="I15" s="74">
        <v>0</v>
      </c>
      <c r="J15" s="75">
        <f t="shared" si="3"/>
        <v>0</v>
      </c>
      <c r="K15" s="76">
        <f t="shared" si="4"/>
        <v>0</v>
      </c>
      <c r="L15" s="77">
        <f t="shared" si="5"/>
        <v>2494800</v>
      </c>
      <c r="M15" s="72" t="s">
        <v>36</v>
      </c>
    </row>
    <row r="16" spans="1:13" x14ac:dyDescent="0.25">
      <c r="A16" s="11">
        <v>14</v>
      </c>
      <c r="B16" s="12">
        <v>903</v>
      </c>
      <c r="C16" s="12">
        <v>9</v>
      </c>
      <c r="D16" s="12">
        <v>5</v>
      </c>
      <c r="E16" s="12" t="s">
        <v>19</v>
      </c>
      <c r="F16" s="12">
        <v>1035</v>
      </c>
      <c r="G16" s="12">
        <f t="shared" si="1"/>
        <v>1138.5</v>
      </c>
      <c r="H16" s="45">
        <f>H15</f>
        <v>37480</v>
      </c>
      <c r="I16" s="74">
        <v>0</v>
      </c>
      <c r="J16" s="75">
        <f t="shared" si="3"/>
        <v>0</v>
      </c>
      <c r="K16" s="76">
        <f t="shared" si="4"/>
        <v>0</v>
      </c>
      <c r="L16" s="77">
        <f t="shared" si="5"/>
        <v>3415500</v>
      </c>
      <c r="M16" s="72" t="s">
        <v>36</v>
      </c>
    </row>
    <row r="17" spans="1:26" x14ac:dyDescent="0.25">
      <c r="A17" s="11">
        <v>15</v>
      </c>
      <c r="B17" s="12">
        <v>1001</v>
      </c>
      <c r="C17" s="12">
        <v>10</v>
      </c>
      <c r="D17" s="12">
        <v>6</v>
      </c>
      <c r="E17" s="12" t="s">
        <v>19</v>
      </c>
      <c r="F17" s="12">
        <v>1029</v>
      </c>
      <c r="G17" s="12">
        <f t="shared" si="1"/>
        <v>1131.9000000000001</v>
      </c>
      <c r="H17" s="45">
        <f>H16+120</f>
        <v>37600</v>
      </c>
      <c r="I17" s="74">
        <v>0</v>
      </c>
      <c r="J17" s="75">
        <f t="shared" si="3"/>
        <v>0</v>
      </c>
      <c r="K17" s="76">
        <f t="shared" si="4"/>
        <v>0</v>
      </c>
      <c r="L17" s="77">
        <f t="shared" si="5"/>
        <v>3395700.0000000005</v>
      </c>
      <c r="M17" s="72" t="s">
        <v>36</v>
      </c>
    </row>
    <row r="18" spans="1:26" x14ac:dyDescent="0.25">
      <c r="A18" s="11">
        <v>16</v>
      </c>
      <c r="B18" s="12">
        <v>1002</v>
      </c>
      <c r="C18" s="12">
        <v>10</v>
      </c>
      <c r="D18" s="12">
        <v>6</v>
      </c>
      <c r="E18" s="12" t="s">
        <v>13</v>
      </c>
      <c r="F18" s="12">
        <v>756</v>
      </c>
      <c r="G18" s="12">
        <f t="shared" si="1"/>
        <v>831.6</v>
      </c>
      <c r="H18" s="45">
        <f>H17</f>
        <v>37600</v>
      </c>
      <c r="I18" s="74">
        <v>0</v>
      </c>
      <c r="J18" s="75">
        <f t="shared" si="3"/>
        <v>0</v>
      </c>
      <c r="K18" s="76">
        <f t="shared" si="4"/>
        <v>0</v>
      </c>
      <c r="L18" s="77">
        <f t="shared" si="5"/>
        <v>2494800</v>
      </c>
      <c r="M18" s="72" t="s">
        <v>36</v>
      </c>
    </row>
    <row r="19" spans="1:26" x14ac:dyDescent="0.25">
      <c r="A19" s="11">
        <v>17</v>
      </c>
      <c r="B19" s="12">
        <v>1003</v>
      </c>
      <c r="C19" s="12">
        <v>10</v>
      </c>
      <c r="D19" s="12">
        <v>6</v>
      </c>
      <c r="E19" s="12" t="s">
        <v>19</v>
      </c>
      <c r="F19" s="12">
        <v>1035</v>
      </c>
      <c r="G19" s="12">
        <f t="shared" si="1"/>
        <v>1138.5</v>
      </c>
      <c r="H19" s="45">
        <f>H18</f>
        <v>37600</v>
      </c>
      <c r="I19" s="74">
        <v>0</v>
      </c>
      <c r="J19" s="75">
        <f t="shared" si="3"/>
        <v>0</v>
      </c>
      <c r="K19" s="76">
        <f t="shared" si="4"/>
        <v>0</v>
      </c>
      <c r="L19" s="77">
        <f t="shared" si="5"/>
        <v>3415500</v>
      </c>
      <c r="M19" s="72" t="s">
        <v>36</v>
      </c>
    </row>
    <row r="20" spans="1:26" x14ac:dyDescent="0.25">
      <c r="A20" s="11">
        <v>18</v>
      </c>
      <c r="B20" s="12">
        <v>1101</v>
      </c>
      <c r="C20" s="12">
        <v>11</v>
      </c>
      <c r="D20" s="12">
        <v>7</v>
      </c>
      <c r="E20" s="12" t="s">
        <v>19</v>
      </c>
      <c r="F20" s="12">
        <v>1029</v>
      </c>
      <c r="G20" s="12">
        <f t="shared" si="1"/>
        <v>1131.9000000000001</v>
      </c>
      <c r="H20" s="45">
        <f>H19+120</f>
        <v>37720</v>
      </c>
      <c r="I20" s="74">
        <v>0</v>
      </c>
      <c r="J20" s="75">
        <f t="shared" si="3"/>
        <v>0</v>
      </c>
      <c r="K20" s="76">
        <f t="shared" si="4"/>
        <v>0</v>
      </c>
      <c r="L20" s="77">
        <f t="shared" si="5"/>
        <v>3395700.0000000005</v>
      </c>
      <c r="M20" s="72" t="s">
        <v>36</v>
      </c>
    </row>
    <row r="21" spans="1:26" x14ac:dyDescent="0.25">
      <c r="A21" s="11">
        <v>19</v>
      </c>
      <c r="B21" s="12">
        <v>1102</v>
      </c>
      <c r="C21" s="12">
        <v>11</v>
      </c>
      <c r="D21" s="12">
        <v>7</v>
      </c>
      <c r="E21" s="12" t="s">
        <v>13</v>
      </c>
      <c r="F21" s="12">
        <v>756</v>
      </c>
      <c r="G21" s="12">
        <f t="shared" si="1"/>
        <v>831.6</v>
      </c>
      <c r="H21" s="45">
        <f>H20</f>
        <v>37720</v>
      </c>
      <c r="I21" s="74">
        <f>F21*H21</f>
        <v>28516320</v>
      </c>
      <c r="J21" s="75">
        <f t="shared" si="3"/>
        <v>31367952</v>
      </c>
      <c r="K21" s="76">
        <f t="shared" si="4"/>
        <v>65500</v>
      </c>
      <c r="L21" s="77">
        <f t="shared" si="5"/>
        <v>2494800</v>
      </c>
      <c r="M21" s="72" t="s">
        <v>37</v>
      </c>
    </row>
    <row r="22" spans="1:26" x14ac:dyDescent="0.25">
      <c r="A22" s="11">
        <v>20</v>
      </c>
      <c r="B22" s="12">
        <v>1103</v>
      </c>
      <c r="C22" s="12">
        <v>11</v>
      </c>
      <c r="D22" s="12">
        <v>7</v>
      </c>
      <c r="E22" s="12" t="s">
        <v>19</v>
      </c>
      <c r="F22" s="12">
        <v>1035</v>
      </c>
      <c r="G22" s="12">
        <f t="shared" si="1"/>
        <v>1138.5</v>
      </c>
      <c r="H22" s="45">
        <f>H21</f>
        <v>37720</v>
      </c>
      <c r="I22" s="74">
        <v>0</v>
      </c>
      <c r="J22" s="75">
        <f t="shared" si="3"/>
        <v>0</v>
      </c>
      <c r="K22" s="76">
        <f t="shared" si="4"/>
        <v>0</v>
      </c>
      <c r="L22" s="77">
        <f t="shared" si="5"/>
        <v>3415500</v>
      </c>
      <c r="M22" s="72" t="s">
        <v>36</v>
      </c>
      <c r="O22" s="55" t="s">
        <v>3</v>
      </c>
      <c r="P22" s="55"/>
      <c r="Q22" s="55"/>
      <c r="R22" s="55"/>
      <c r="S22" s="13">
        <f>SUM(F3:F24)</f>
        <v>21048</v>
      </c>
      <c r="T22" s="14">
        <f>SUM(G3:G23)</f>
        <v>22014.3</v>
      </c>
      <c r="U22" s="26"/>
      <c r="V22" s="29">
        <f>SUM(I3:I23)</f>
        <v>28516320</v>
      </c>
      <c r="W22" s="29">
        <f>SUM(J3:J23)</f>
        <v>31367952</v>
      </c>
      <c r="X22" s="27"/>
      <c r="Y22" s="30">
        <f>SUM(L3:L23)</f>
        <v>66042900</v>
      </c>
      <c r="Z22" s="1"/>
    </row>
    <row r="23" spans="1:26" x14ac:dyDescent="0.25">
      <c r="A23" s="11">
        <v>21</v>
      </c>
      <c r="B23" s="12">
        <v>1201</v>
      </c>
      <c r="C23" s="12">
        <v>12</v>
      </c>
      <c r="D23" s="12">
        <v>8</v>
      </c>
      <c r="E23" s="12" t="s">
        <v>19</v>
      </c>
      <c r="F23" s="12">
        <v>1029</v>
      </c>
      <c r="G23" s="12">
        <f t="shared" si="1"/>
        <v>1131.9000000000001</v>
      </c>
      <c r="H23" s="45">
        <f>H22+120</f>
        <v>37840</v>
      </c>
      <c r="I23" s="74">
        <v>0</v>
      </c>
      <c r="J23" s="75">
        <f t="shared" si="3"/>
        <v>0</v>
      </c>
      <c r="K23" s="76">
        <f t="shared" si="4"/>
        <v>0</v>
      </c>
      <c r="L23" s="77">
        <f t="shared" si="5"/>
        <v>3395700.0000000005</v>
      </c>
      <c r="M23" s="72" t="s">
        <v>36</v>
      </c>
    </row>
    <row r="24" spans="1:26" ht="15.75" thickBot="1" x14ac:dyDescent="0.3">
      <c r="A24" s="11">
        <v>22</v>
      </c>
      <c r="B24" s="12">
        <v>1203</v>
      </c>
      <c r="C24" s="12">
        <v>12</v>
      </c>
      <c r="D24" s="12">
        <v>8</v>
      </c>
      <c r="E24" s="12" t="s">
        <v>17</v>
      </c>
      <c r="F24" s="12">
        <v>1035</v>
      </c>
      <c r="G24" s="12">
        <f t="shared" si="1"/>
        <v>1138.5</v>
      </c>
      <c r="H24" s="45">
        <f t="shared" ref="H24" si="6">H23</f>
        <v>37840</v>
      </c>
      <c r="I24" s="74">
        <v>0</v>
      </c>
      <c r="J24" s="75">
        <f t="shared" si="3"/>
        <v>0</v>
      </c>
      <c r="K24" s="76">
        <f t="shared" si="4"/>
        <v>0</v>
      </c>
      <c r="L24" s="77">
        <f t="shared" si="5"/>
        <v>3415500</v>
      </c>
      <c r="M24" s="72" t="s">
        <v>36</v>
      </c>
    </row>
    <row r="25" spans="1:26" ht="15.75" thickBot="1" x14ac:dyDescent="0.3">
      <c r="A25" s="152" t="s">
        <v>58</v>
      </c>
      <c r="B25" s="152"/>
      <c r="C25" s="152"/>
      <c r="D25" s="152"/>
      <c r="E25" s="152"/>
      <c r="F25" s="14">
        <f t="shared" ref="F25:L25" si="7">SUM(F3:F24)</f>
        <v>21048</v>
      </c>
      <c r="G25" s="14">
        <f t="shared" si="7"/>
        <v>23152.799999999999</v>
      </c>
      <c r="H25" s="12"/>
      <c r="I25" s="153">
        <f t="shared" si="7"/>
        <v>28516320</v>
      </c>
      <c r="J25" s="89">
        <f t="shared" si="7"/>
        <v>31367952</v>
      </c>
      <c r="K25" s="154"/>
      <c r="L25" s="90">
        <f t="shared" si="7"/>
        <v>69458400</v>
      </c>
      <c r="M25" s="109"/>
    </row>
    <row r="26" spans="1:26" x14ac:dyDescent="0.25">
      <c r="A26" s="98"/>
      <c r="B26" s="98"/>
      <c r="C26" s="98"/>
      <c r="D26" s="98"/>
      <c r="E26" s="99"/>
      <c r="F26" s="100"/>
      <c r="G26" s="100"/>
      <c r="H26" s="46"/>
      <c r="I26" s="110"/>
      <c r="J26" s="111"/>
      <c r="K26" s="112"/>
      <c r="L26" s="113"/>
      <c r="M26" s="114"/>
    </row>
    <row r="27" spans="1:26" x14ac:dyDescent="0.25">
      <c r="A27" s="98"/>
      <c r="B27" s="98"/>
      <c r="C27" s="98"/>
      <c r="D27" s="98"/>
      <c r="E27" s="99"/>
      <c r="F27" s="100"/>
      <c r="G27" s="100"/>
      <c r="H27" s="46"/>
      <c r="I27" s="110"/>
      <c r="J27" s="111"/>
      <c r="K27" s="112"/>
      <c r="L27" s="113"/>
      <c r="M27" s="114"/>
    </row>
    <row r="28" spans="1:26" ht="20.25" x14ac:dyDescent="0.3">
      <c r="A28" s="101" t="s">
        <v>55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26" ht="67.5" customHeight="1" x14ac:dyDescent="0.25">
      <c r="A29" s="91" t="s">
        <v>1</v>
      </c>
      <c r="B29" s="58" t="s">
        <v>0</v>
      </c>
      <c r="C29" s="57" t="s">
        <v>2</v>
      </c>
      <c r="D29" s="57" t="s">
        <v>57</v>
      </c>
      <c r="E29" s="57" t="s">
        <v>12</v>
      </c>
      <c r="F29" s="57" t="s">
        <v>60</v>
      </c>
      <c r="G29" s="57" t="s">
        <v>11</v>
      </c>
      <c r="H29" s="58" t="s">
        <v>50</v>
      </c>
      <c r="I29" s="58" t="s">
        <v>51</v>
      </c>
      <c r="J29" s="103" t="s">
        <v>52</v>
      </c>
      <c r="K29" s="57" t="s">
        <v>53</v>
      </c>
      <c r="L29" s="57" t="s">
        <v>54</v>
      </c>
      <c r="M29" s="104" t="s">
        <v>38</v>
      </c>
    </row>
    <row r="30" spans="1:26" x14ac:dyDescent="0.25">
      <c r="A30" s="11">
        <v>23</v>
      </c>
      <c r="B30" s="12">
        <v>1202</v>
      </c>
      <c r="C30" s="12">
        <v>12</v>
      </c>
      <c r="D30" s="12">
        <v>8</v>
      </c>
      <c r="E30" s="12" t="s">
        <v>13</v>
      </c>
      <c r="F30" s="12">
        <v>756</v>
      </c>
      <c r="G30" s="12">
        <f t="shared" si="1"/>
        <v>831.6</v>
      </c>
      <c r="H30" s="45">
        <f>H24</f>
        <v>37840</v>
      </c>
      <c r="I30" s="74">
        <f>F30*H30</f>
        <v>28607040</v>
      </c>
      <c r="J30" s="75">
        <f t="shared" ref="J30" si="8">ROUND(I30*1.1,0)</f>
        <v>31467744</v>
      </c>
      <c r="K30" s="76">
        <f t="shared" ref="K30" si="9">MROUND((J30*0.025/12),500)</f>
        <v>65500</v>
      </c>
      <c r="L30" s="77">
        <f t="shared" ref="L30" si="10">G30*3000</f>
        <v>2494800</v>
      </c>
      <c r="M30" s="72" t="s">
        <v>37</v>
      </c>
      <c r="O30" t="s">
        <v>62</v>
      </c>
      <c r="P30">
        <v>26</v>
      </c>
    </row>
    <row r="31" spans="1:26" x14ac:dyDescent="0.25">
      <c r="A31" s="11">
        <v>24</v>
      </c>
      <c r="B31" s="12">
        <v>1301</v>
      </c>
      <c r="C31" s="12">
        <v>13</v>
      </c>
      <c r="D31" s="12">
        <v>9</v>
      </c>
      <c r="E31" s="12" t="s">
        <v>19</v>
      </c>
      <c r="F31" s="12">
        <v>1100</v>
      </c>
      <c r="G31" s="12">
        <f t="shared" si="1"/>
        <v>1210</v>
      </c>
      <c r="H31" s="45">
        <f>H30+120</f>
        <v>37960</v>
      </c>
      <c r="I31" s="74">
        <f t="shared" ref="I31:I47" si="11">F31*H31</f>
        <v>41756000</v>
      </c>
      <c r="J31" s="75">
        <f t="shared" ref="J31:J47" si="12">ROUND(I31*1.06,0)</f>
        <v>44261360</v>
      </c>
      <c r="K31" s="76">
        <f t="shared" si="0"/>
        <v>92000</v>
      </c>
      <c r="L31" s="77">
        <f t="shared" ref="L31:L47" si="13">G31*2600</f>
        <v>3146000</v>
      </c>
      <c r="M31" s="72" t="s">
        <v>37</v>
      </c>
      <c r="O31" t="s">
        <v>61</v>
      </c>
      <c r="P31">
        <v>21</v>
      </c>
    </row>
    <row r="32" spans="1:26" x14ac:dyDescent="0.25">
      <c r="A32" s="11">
        <v>25</v>
      </c>
      <c r="B32" s="12">
        <v>1302</v>
      </c>
      <c r="C32" s="12">
        <v>13</v>
      </c>
      <c r="D32" s="12">
        <v>9</v>
      </c>
      <c r="E32" s="12" t="s">
        <v>13</v>
      </c>
      <c r="F32" s="12">
        <v>780</v>
      </c>
      <c r="G32" s="12">
        <f t="shared" si="1"/>
        <v>858.00000000000011</v>
      </c>
      <c r="H32" s="45">
        <f>H31</f>
        <v>37960</v>
      </c>
      <c r="I32" s="74">
        <f t="shared" si="11"/>
        <v>29608800</v>
      </c>
      <c r="J32" s="115">
        <f t="shared" si="12"/>
        <v>31385328</v>
      </c>
      <c r="K32" s="116">
        <f t="shared" si="0"/>
        <v>65500</v>
      </c>
      <c r="L32" s="117">
        <f t="shared" si="13"/>
        <v>2230800.0000000005</v>
      </c>
      <c r="M32" s="72" t="s">
        <v>37</v>
      </c>
      <c r="P32">
        <f>SUM(P30:P31)</f>
        <v>47</v>
      </c>
    </row>
    <row r="33" spans="1:13" x14ac:dyDescent="0.25">
      <c r="A33" s="11">
        <v>26</v>
      </c>
      <c r="B33" s="12">
        <v>1303</v>
      </c>
      <c r="C33" s="12">
        <v>13</v>
      </c>
      <c r="D33" s="12">
        <v>9</v>
      </c>
      <c r="E33" s="12" t="s">
        <v>19</v>
      </c>
      <c r="F33" s="12">
        <v>1102</v>
      </c>
      <c r="G33" s="12">
        <f t="shared" si="1"/>
        <v>1212.2</v>
      </c>
      <c r="H33" s="45">
        <f>H32</f>
        <v>37960</v>
      </c>
      <c r="I33" s="74">
        <f t="shared" si="11"/>
        <v>41831920</v>
      </c>
      <c r="J33" s="75">
        <f t="shared" si="12"/>
        <v>44341835</v>
      </c>
      <c r="K33" s="76">
        <f t="shared" si="0"/>
        <v>92500</v>
      </c>
      <c r="L33" s="77">
        <f t="shared" si="13"/>
        <v>3151720</v>
      </c>
      <c r="M33" s="72" t="s">
        <v>37</v>
      </c>
    </row>
    <row r="34" spans="1:13" x14ac:dyDescent="0.25">
      <c r="A34" s="11">
        <v>27</v>
      </c>
      <c r="B34" s="12">
        <v>1401</v>
      </c>
      <c r="C34" s="12">
        <v>14</v>
      </c>
      <c r="D34" s="12">
        <v>10</v>
      </c>
      <c r="E34" s="12" t="s">
        <v>19</v>
      </c>
      <c r="F34" s="12">
        <v>1100</v>
      </c>
      <c r="G34" s="12">
        <f t="shared" si="1"/>
        <v>1210</v>
      </c>
      <c r="H34" s="45">
        <f>H33+120</f>
        <v>38080</v>
      </c>
      <c r="I34" s="74">
        <f t="shared" si="11"/>
        <v>41888000</v>
      </c>
      <c r="J34" s="75">
        <f t="shared" si="12"/>
        <v>44401280</v>
      </c>
      <c r="K34" s="76">
        <f t="shared" si="0"/>
        <v>92500</v>
      </c>
      <c r="L34" s="77">
        <f t="shared" si="13"/>
        <v>3146000</v>
      </c>
      <c r="M34" s="72" t="s">
        <v>37</v>
      </c>
    </row>
    <row r="35" spans="1:13" x14ac:dyDescent="0.25">
      <c r="A35" s="11">
        <v>28</v>
      </c>
      <c r="B35" s="12">
        <v>1403</v>
      </c>
      <c r="C35" s="12">
        <v>14</v>
      </c>
      <c r="D35" s="12">
        <v>10</v>
      </c>
      <c r="E35" s="12" t="s">
        <v>19</v>
      </c>
      <c r="F35" s="12">
        <v>1100</v>
      </c>
      <c r="G35" s="12">
        <f t="shared" si="1"/>
        <v>1210</v>
      </c>
      <c r="H35" s="45">
        <f>H34</f>
        <v>38080</v>
      </c>
      <c r="I35" s="74">
        <f t="shared" si="11"/>
        <v>41888000</v>
      </c>
      <c r="J35" s="75">
        <f t="shared" si="12"/>
        <v>44401280</v>
      </c>
      <c r="K35" s="76">
        <f t="shared" si="0"/>
        <v>92500</v>
      </c>
      <c r="L35" s="77">
        <f t="shared" si="13"/>
        <v>3146000</v>
      </c>
      <c r="M35" s="72" t="s">
        <v>37</v>
      </c>
    </row>
    <row r="36" spans="1:13" x14ac:dyDescent="0.25">
      <c r="A36" s="11">
        <v>29</v>
      </c>
      <c r="B36" s="12">
        <v>1501</v>
      </c>
      <c r="C36" s="12">
        <v>15</v>
      </c>
      <c r="D36" s="12">
        <v>11</v>
      </c>
      <c r="E36" s="12" t="s">
        <v>19</v>
      </c>
      <c r="F36" s="12">
        <v>1100</v>
      </c>
      <c r="G36" s="12">
        <f t="shared" si="1"/>
        <v>1210</v>
      </c>
      <c r="H36" s="45">
        <f>H35+120</f>
        <v>38200</v>
      </c>
      <c r="I36" s="74">
        <f t="shared" si="11"/>
        <v>42020000</v>
      </c>
      <c r="J36" s="75">
        <f t="shared" si="12"/>
        <v>44541200</v>
      </c>
      <c r="K36" s="76">
        <f t="shared" si="0"/>
        <v>93000</v>
      </c>
      <c r="L36" s="77">
        <f t="shared" si="13"/>
        <v>3146000</v>
      </c>
      <c r="M36" s="72" t="s">
        <v>37</v>
      </c>
    </row>
    <row r="37" spans="1:13" x14ac:dyDescent="0.25">
      <c r="A37" s="11">
        <v>30</v>
      </c>
      <c r="B37" s="12">
        <v>1502</v>
      </c>
      <c r="C37" s="12">
        <v>15</v>
      </c>
      <c r="D37" s="12">
        <v>11</v>
      </c>
      <c r="E37" s="12" t="s">
        <v>13</v>
      </c>
      <c r="F37" s="12">
        <v>780</v>
      </c>
      <c r="G37" s="12">
        <f t="shared" si="1"/>
        <v>858.00000000000011</v>
      </c>
      <c r="H37" s="45">
        <f>H36</f>
        <v>38200</v>
      </c>
      <c r="I37" s="74">
        <f t="shared" si="11"/>
        <v>29796000</v>
      </c>
      <c r="J37" s="75">
        <f t="shared" si="12"/>
        <v>31583760</v>
      </c>
      <c r="K37" s="76">
        <f t="shared" si="0"/>
        <v>66000</v>
      </c>
      <c r="L37" s="77">
        <f t="shared" si="13"/>
        <v>2230800.0000000005</v>
      </c>
      <c r="M37" s="72" t="s">
        <v>37</v>
      </c>
    </row>
    <row r="38" spans="1:13" x14ac:dyDescent="0.25">
      <c r="A38" s="11">
        <v>31</v>
      </c>
      <c r="B38" s="12">
        <v>1503</v>
      </c>
      <c r="C38" s="12">
        <v>15</v>
      </c>
      <c r="D38" s="12">
        <v>11</v>
      </c>
      <c r="E38" s="12" t="s">
        <v>19</v>
      </c>
      <c r="F38" s="12">
        <v>1102</v>
      </c>
      <c r="G38" s="12">
        <f t="shared" si="1"/>
        <v>1212.2</v>
      </c>
      <c r="H38" s="45">
        <f>H37</f>
        <v>38200</v>
      </c>
      <c r="I38" s="74">
        <f t="shared" si="11"/>
        <v>42096400</v>
      </c>
      <c r="J38" s="75">
        <f t="shared" si="12"/>
        <v>44622184</v>
      </c>
      <c r="K38" s="76">
        <f t="shared" si="0"/>
        <v>93000</v>
      </c>
      <c r="L38" s="77">
        <f t="shared" si="13"/>
        <v>3151720</v>
      </c>
      <c r="M38" s="72" t="s">
        <v>37</v>
      </c>
    </row>
    <row r="39" spans="1:13" x14ac:dyDescent="0.25">
      <c r="A39" s="11">
        <v>32</v>
      </c>
      <c r="B39" s="12">
        <v>1601</v>
      </c>
      <c r="C39" s="12">
        <v>16</v>
      </c>
      <c r="D39" s="12">
        <v>12</v>
      </c>
      <c r="E39" s="12" t="s">
        <v>19</v>
      </c>
      <c r="F39" s="12">
        <v>1100</v>
      </c>
      <c r="G39" s="12">
        <f t="shared" si="1"/>
        <v>1210</v>
      </c>
      <c r="H39" s="45">
        <f>H38+120</f>
        <v>38320</v>
      </c>
      <c r="I39" s="74">
        <f t="shared" si="11"/>
        <v>42152000</v>
      </c>
      <c r="J39" s="75">
        <f t="shared" si="12"/>
        <v>44681120</v>
      </c>
      <c r="K39" s="76">
        <f t="shared" si="0"/>
        <v>93000</v>
      </c>
      <c r="L39" s="77">
        <f t="shared" si="13"/>
        <v>3146000</v>
      </c>
      <c r="M39" s="72" t="s">
        <v>37</v>
      </c>
    </row>
    <row r="40" spans="1:13" x14ac:dyDescent="0.25">
      <c r="A40" s="11">
        <v>33</v>
      </c>
      <c r="B40" s="12">
        <v>1602</v>
      </c>
      <c r="C40" s="12">
        <v>16</v>
      </c>
      <c r="D40" s="12">
        <v>12</v>
      </c>
      <c r="E40" s="12" t="s">
        <v>13</v>
      </c>
      <c r="F40" s="12">
        <v>780</v>
      </c>
      <c r="G40" s="12">
        <f t="shared" si="1"/>
        <v>858.00000000000011</v>
      </c>
      <c r="H40" s="45">
        <f>H39</f>
        <v>38320</v>
      </c>
      <c r="I40" s="74">
        <f t="shared" si="11"/>
        <v>29889600</v>
      </c>
      <c r="J40" s="75">
        <f t="shared" si="12"/>
        <v>31682976</v>
      </c>
      <c r="K40" s="76">
        <f t="shared" si="0"/>
        <v>66000</v>
      </c>
      <c r="L40" s="77">
        <f t="shared" si="13"/>
        <v>2230800.0000000005</v>
      </c>
      <c r="M40" s="72" t="s">
        <v>37</v>
      </c>
    </row>
    <row r="41" spans="1:13" x14ac:dyDescent="0.25">
      <c r="A41" s="11">
        <v>34</v>
      </c>
      <c r="B41" s="12">
        <v>1603</v>
      </c>
      <c r="C41" s="12">
        <v>16</v>
      </c>
      <c r="D41" s="12">
        <v>12</v>
      </c>
      <c r="E41" s="12" t="s">
        <v>19</v>
      </c>
      <c r="F41" s="12">
        <v>1102</v>
      </c>
      <c r="G41" s="12">
        <f t="shared" si="1"/>
        <v>1212.2</v>
      </c>
      <c r="H41" s="45">
        <f>H40</f>
        <v>38320</v>
      </c>
      <c r="I41" s="74">
        <f t="shared" si="11"/>
        <v>42228640</v>
      </c>
      <c r="J41" s="75">
        <f t="shared" si="12"/>
        <v>44762358</v>
      </c>
      <c r="K41" s="76">
        <f t="shared" si="0"/>
        <v>93500</v>
      </c>
      <c r="L41" s="77">
        <f t="shared" si="13"/>
        <v>3151720</v>
      </c>
      <c r="M41" s="72" t="s">
        <v>37</v>
      </c>
    </row>
    <row r="42" spans="1:13" x14ac:dyDescent="0.25">
      <c r="A42" s="11">
        <v>35</v>
      </c>
      <c r="B42" s="12">
        <v>1701</v>
      </c>
      <c r="C42" s="12">
        <v>17</v>
      </c>
      <c r="D42" s="12">
        <v>13</v>
      </c>
      <c r="E42" s="12" t="s">
        <v>19</v>
      </c>
      <c r="F42" s="12">
        <v>1100</v>
      </c>
      <c r="G42" s="12">
        <f t="shared" si="1"/>
        <v>1210</v>
      </c>
      <c r="H42" s="45">
        <f>H41+120</f>
        <v>38440</v>
      </c>
      <c r="I42" s="74">
        <f t="shared" si="11"/>
        <v>42284000</v>
      </c>
      <c r="J42" s="75">
        <f t="shared" si="12"/>
        <v>44821040</v>
      </c>
      <c r="K42" s="76">
        <f t="shared" si="0"/>
        <v>93500</v>
      </c>
      <c r="L42" s="77">
        <f t="shared" si="13"/>
        <v>3146000</v>
      </c>
      <c r="M42" s="72" t="s">
        <v>37</v>
      </c>
    </row>
    <row r="43" spans="1:13" x14ac:dyDescent="0.25">
      <c r="A43" s="11">
        <v>36</v>
      </c>
      <c r="B43" s="12">
        <v>1702</v>
      </c>
      <c r="C43" s="12">
        <v>17</v>
      </c>
      <c r="D43" s="12">
        <v>13</v>
      </c>
      <c r="E43" s="12" t="s">
        <v>13</v>
      </c>
      <c r="F43" s="12">
        <v>780</v>
      </c>
      <c r="G43" s="12">
        <f t="shared" si="1"/>
        <v>858.00000000000011</v>
      </c>
      <c r="H43" s="45">
        <f>H42</f>
        <v>38440</v>
      </c>
      <c r="I43" s="74">
        <f t="shared" si="11"/>
        <v>29983200</v>
      </c>
      <c r="J43" s="75">
        <f t="shared" si="12"/>
        <v>31782192</v>
      </c>
      <c r="K43" s="76">
        <f t="shared" si="0"/>
        <v>66000</v>
      </c>
      <c r="L43" s="77">
        <f t="shared" si="13"/>
        <v>2230800.0000000005</v>
      </c>
      <c r="M43" s="72" t="s">
        <v>37</v>
      </c>
    </row>
    <row r="44" spans="1:13" x14ac:dyDescent="0.25">
      <c r="A44" s="11">
        <v>37</v>
      </c>
      <c r="B44" s="12">
        <v>1703</v>
      </c>
      <c r="C44" s="12">
        <v>17</v>
      </c>
      <c r="D44" s="12">
        <v>13</v>
      </c>
      <c r="E44" s="12" t="s">
        <v>19</v>
      </c>
      <c r="F44" s="12">
        <v>1102</v>
      </c>
      <c r="G44" s="12">
        <f t="shared" si="1"/>
        <v>1212.2</v>
      </c>
      <c r="H44" s="45">
        <f>H43</f>
        <v>38440</v>
      </c>
      <c r="I44" s="74">
        <f t="shared" si="11"/>
        <v>42360880</v>
      </c>
      <c r="J44" s="75">
        <f t="shared" si="12"/>
        <v>44902533</v>
      </c>
      <c r="K44" s="76">
        <f t="shared" si="0"/>
        <v>93500</v>
      </c>
      <c r="L44" s="77">
        <f t="shared" si="13"/>
        <v>3151720</v>
      </c>
      <c r="M44" s="72" t="s">
        <v>37</v>
      </c>
    </row>
    <row r="45" spans="1:13" x14ac:dyDescent="0.25">
      <c r="A45" s="11">
        <v>38</v>
      </c>
      <c r="B45" s="12">
        <v>1801</v>
      </c>
      <c r="C45" s="12">
        <v>18</v>
      </c>
      <c r="D45" s="12">
        <v>14</v>
      </c>
      <c r="E45" s="12" t="s">
        <v>19</v>
      </c>
      <c r="F45" s="12">
        <v>1100</v>
      </c>
      <c r="G45" s="12">
        <f t="shared" si="1"/>
        <v>1210</v>
      </c>
      <c r="H45" s="45">
        <f>H44+120</f>
        <v>38560</v>
      </c>
      <c r="I45" s="74">
        <f t="shared" si="11"/>
        <v>42416000</v>
      </c>
      <c r="J45" s="75">
        <f t="shared" si="12"/>
        <v>44960960</v>
      </c>
      <c r="K45" s="76">
        <f t="shared" si="0"/>
        <v>93500</v>
      </c>
      <c r="L45" s="77">
        <f t="shared" si="13"/>
        <v>3146000</v>
      </c>
      <c r="M45" s="72" t="s">
        <v>37</v>
      </c>
    </row>
    <row r="46" spans="1:13" x14ac:dyDescent="0.25">
      <c r="A46" s="11">
        <v>39</v>
      </c>
      <c r="B46" s="12">
        <v>1802</v>
      </c>
      <c r="C46" s="12">
        <v>18</v>
      </c>
      <c r="D46" s="12">
        <v>14</v>
      </c>
      <c r="E46" s="12" t="s">
        <v>13</v>
      </c>
      <c r="F46" s="12">
        <v>780</v>
      </c>
      <c r="G46" s="12">
        <f t="shared" si="1"/>
        <v>858.00000000000011</v>
      </c>
      <c r="H46" s="45">
        <f>H45</f>
        <v>38560</v>
      </c>
      <c r="I46" s="74">
        <f t="shared" si="11"/>
        <v>30076800</v>
      </c>
      <c r="J46" s="75">
        <f t="shared" si="12"/>
        <v>31881408</v>
      </c>
      <c r="K46" s="76">
        <f t="shared" si="0"/>
        <v>66500</v>
      </c>
      <c r="L46" s="77">
        <f t="shared" si="13"/>
        <v>2230800.0000000005</v>
      </c>
      <c r="M46" s="72" t="s">
        <v>37</v>
      </c>
    </row>
    <row r="47" spans="1:13" x14ac:dyDescent="0.25">
      <c r="A47" s="11">
        <v>40</v>
      </c>
      <c r="B47" s="12">
        <v>1803</v>
      </c>
      <c r="C47" s="12">
        <v>18</v>
      </c>
      <c r="D47" s="12">
        <v>14</v>
      </c>
      <c r="E47" s="12" t="s">
        <v>19</v>
      </c>
      <c r="F47" s="12">
        <v>1102</v>
      </c>
      <c r="G47" s="12">
        <f t="shared" si="1"/>
        <v>1212.2</v>
      </c>
      <c r="H47" s="45">
        <f>H46</f>
        <v>38560</v>
      </c>
      <c r="I47" s="74">
        <f t="shared" si="11"/>
        <v>42493120</v>
      </c>
      <c r="J47" s="75">
        <f t="shared" ref="J47" si="14">ROUND(I47*1.06,0)</f>
        <v>45042707</v>
      </c>
      <c r="K47" s="76">
        <f t="shared" ref="K47" si="15">MROUND((J47*0.025/12),500)</f>
        <v>94000</v>
      </c>
      <c r="L47" s="77">
        <f t="shared" ref="L47" si="16">G47*2600</f>
        <v>3151720</v>
      </c>
      <c r="M47" s="72" t="s">
        <v>37</v>
      </c>
    </row>
    <row r="48" spans="1:13" x14ac:dyDescent="0.25">
      <c r="A48" s="55" t="s">
        <v>3</v>
      </c>
      <c r="B48" s="118"/>
      <c r="C48" s="118"/>
      <c r="D48" s="118"/>
      <c r="E48" s="118"/>
      <c r="F48" s="13">
        <f t="shared" ref="F48:G48" si="17">SUM(F30:F47)</f>
        <v>17866</v>
      </c>
      <c r="G48" s="13">
        <f t="shared" si="17"/>
        <v>19652.600000000002</v>
      </c>
      <c r="H48" s="13"/>
      <c r="I48" s="89">
        <f t="shared" ref="I48:L48" si="18">SUM(I30:I47)</f>
        <v>683376400</v>
      </c>
      <c r="J48" s="89">
        <f t="shared" si="18"/>
        <v>725523265</v>
      </c>
      <c r="K48" s="76"/>
      <c r="L48" s="90">
        <f t="shared" si="18"/>
        <v>51429400</v>
      </c>
    </row>
    <row r="52" spans="6:6" x14ac:dyDescent="0.25">
      <c r="F52" s="69">
        <f>F48+F25</f>
        <v>38914</v>
      </c>
    </row>
  </sheetData>
  <mergeCells count="5">
    <mergeCell ref="O22:R22"/>
    <mergeCell ref="A48:E48"/>
    <mergeCell ref="A25:E25"/>
    <mergeCell ref="A1:L1"/>
    <mergeCell ref="A28:M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9C96-64F9-4D9C-9702-C891C4B30571}">
  <dimension ref="A1:Z27"/>
  <sheetViews>
    <sheetView topLeftCell="A34" zoomScale="145" zoomScaleNormal="145" workbookViewId="0">
      <selection activeCell="K38" sqref="K38"/>
    </sheetView>
  </sheetViews>
  <sheetFormatPr defaultRowHeight="15" x14ac:dyDescent="0.25"/>
  <cols>
    <col min="1" max="1" width="5.140625" customWidth="1"/>
    <col min="2" max="2" width="6.28515625" customWidth="1"/>
    <col min="3" max="3" width="5" customWidth="1"/>
    <col min="4" max="4" width="5.42578125" customWidth="1"/>
    <col min="5" max="5" width="6.85546875" customWidth="1"/>
    <col min="6" max="6" width="7.5703125" style="36" customWidth="1"/>
    <col min="7" max="7" width="6.85546875" customWidth="1"/>
    <col min="8" max="8" width="7.85546875" style="72" customWidth="1"/>
    <col min="9" max="10" width="9.85546875" style="72" bestFit="1" customWidth="1"/>
    <col min="11" max="12" width="9.28515625" style="72" bestFit="1" customWidth="1"/>
    <col min="13" max="14" width="9.140625" style="72"/>
  </cols>
  <sheetData>
    <row r="1" spans="1:26" ht="21" x14ac:dyDescent="0.35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6" ht="56.25" customHeight="1" x14ac:dyDescent="0.25">
      <c r="A2" s="91" t="s">
        <v>1</v>
      </c>
      <c r="B2" s="56" t="s">
        <v>0</v>
      </c>
      <c r="C2" s="57" t="s">
        <v>2</v>
      </c>
      <c r="D2" s="57" t="s">
        <v>57</v>
      </c>
      <c r="E2" s="57" t="s">
        <v>12</v>
      </c>
      <c r="F2" s="57" t="s">
        <v>20</v>
      </c>
      <c r="G2" s="57" t="s">
        <v>11</v>
      </c>
      <c r="H2" s="58" t="s">
        <v>50</v>
      </c>
      <c r="I2" s="56" t="s">
        <v>51</v>
      </c>
      <c r="J2" s="59" t="s">
        <v>52</v>
      </c>
      <c r="K2" s="60" t="s">
        <v>53</v>
      </c>
      <c r="L2" s="60" t="s">
        <v>54</v>
      </c>
      <c r="M2" s="104" t="s">
        <v>38</v>
      </c>
    </row>
    <row r="3" spans="1:26" ht="15.75" thickBot="1" x14ac:dyDescent="0.3">
      <c r="A3" s="11">
        <v>1</v>
      </c>
      <c r="B3" s="12">
        <v>1102</v>
      </c>
      <c r="C3" s="12">
        <v>11</v>
      </c>
      <c r="D3" s="12">
        <v>7</v>
      </c>
      <c r="E3" s="12" t="s">
        <v>13</v>
      </c>
      <c r="F3" s="12">
        <v>756</v>
      </c>
      <c r="G3" s="12">
        <f t="shared" ref="G3:G26" si="0">F3*1.1</f>
        <v>831.6</v>
      </c>
      <c r="H3" s="119">
        <v>37720</v>
      </c>
      <c r="I3" s="74">
        <f>F3*H3</f>
        <v>28516320</v>
      </c>
      <c r="J3" s="75">
        <f t="shared" ref="J3" si="1">ROUND(I3*1.1,0)</f>
        <v>31367952</v>
      </c>
      <c r="K3" s="76">
        <f t="shared" ref="K3:K26" si="2">MROUND((J3*0.025/12),500)</f>
        <v>65500</v>
      </c>
      <c r="L3" s="77">
        <f t="shared" ref="L3" si="3">G3*3000</f>
        <v>2494800</v>
      </c>
      <c r="M3" s="72" t="s">
        <v>37</v>
      </c>
    </row>
    <row r="4" spans="1:26" ht="15.75" thickBot="1" x14ac:dyDescent="0.3">
      <c r="A4" s="92" t="s">
        <v>58</v>
      </c>
      <c r="B4" s="93"/>
      <c r="C4" s="93"/>
      <c r="D4" s="93"/>
      <c r="E4" s="94"/>
      <c r="F4" s="96">
        <f>SUM(F3:F3)</f>
        <v>756</v>
      </c>
      <c r="G4" s="96">
        <f>SUM(G3:G3)</f>
        <v>831.6</v>
      </c>
      <c r="H4" s="95"/>
      <c r="I4" s="105">
        <f>SUM(I3:I3)</f>
        <v>28516320</v>
      </c>
      <c r="J4" s="106">
        <f>SUM(J3:J3)</f>
        <v>31367952</v>
      </c>
      <c r="K4" s="107"/>
      <c r="L4" s="108">
        <f>SUM(L3:L3)</f>
        <v>2494800</v>
      </c>
      <c r="M4" s="109"/>
    </row>
    <row r="5" spans="1:26" x14ac:dyDescent="0.25">
      <c r="A5" s="98"/>
      <c r="B5" s="98"/>
      <c r="C5" s="98"/>
      <c r="D5" s="98"/>
      <c r="E5" s="99"/>
      <c r="F5" s="100"/>
      <c r="G5" s="100"/>
      <c r="H5" s="46"/>
      <c r="I5" s="110"/>
      <c r="J5" s="111"/>
      <c r="K5" s="112"/>
      <c r="L5" s="113"/>
      <c r="M5" s="114"/>
    </row>
    <row r="6" spans="1:26" x14ac:dyDescent="0.25">
      <c r="A6" s="98"/>
      <c r="B6" s="98"/>
      <c r="C6" s="98"/>
      <c r="D6" s="98"/>
      <c r="E6" s="99"/>
      <c r="F6" s="100"/>
      <c r="G6" s="100"/>
      <c r="H6" s="46"/>
      <c r="I6" s="110"/>
      <c r="J6" s="111"/>
      <c r="K6" s="112"/>
      <c r="L6" s="113"/>
      <c r="M6" s="114"/>
    </row>
    <row r="7" spans="1:26" ht="20.25" x14ac:dyDescent="0.3">
      <c r="A7" s="101" t="s">
        <v>55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26" ht="67.5" customHeight="1" x14ac:dyDescent="0.25">
      <c r="A8" s="91" t="s">
        <v>1</v>
      </c>
      <c r="B8" s="58" t="s">
        <v>0</v>
      </c>
      <c r="C8" s="57" t="s">
        <v>2</v>
      </c>
      <c r="D8" s="57" t="s">
        <v>57</v>
      </c>
      <c r="E8" s="57" t="s">
        <v>12</v>
      </c>
      <c r="F8" s="57" t="s">
        <v>60</v>
      </c>
      <c r="G8" s="57" t="s">
        <v>11</v>
      </c>
      <c r="H8" s="58" t="s">
        <v>50</v>
      </c>
      <c r="I8" s="58" t="s">
        <v>51</v>
      </c>
      <c r="J8" s="103" t="s">
        <v>52</v>
      </c>
      <c r="K8" s="57" t="s">
        <v>53</v>
      </c>
      <c r="L8" s="57" t="s">
        <v>54</v>
      </c>
      <c r="M8" s="104" t="s">
        <v>38</v>
      </c>
    </row>
    <row r="9" spans="1:26" x14ac:dyDescent="0.25">
      <c r="A9" s="11">
        <v>2</v>
      </c>
      <c r="B9" s="12">
        <v>1202</v>
      </c>
      <c r="C9" s="12">
        <v>12</v>
      </c>
      <c r="D9" s="12">
        <v>8</v>
      </c>
      <c r="E9" s="12" t="s">
        <v>13</v>
      </c>
      <c r="F9" s="12">
        <v>756</v>
      </c>
      <c r="G9" s="12">
        <f t="shared" si="0"/>
        <v>831.6</v>
      </c>
      <c r="H9" s="45">
        <f>H3+120</f>
        <v>37840</v>
      </c>
      <c r="I9" s="74">
        <f>F9*H9</f>
        <v>28607040</v>
      </c>
      <c r="J9" s="75">
        <f t="shared" ref="J9" si="4">ROUND(I9*1.1,0)</f>
        <v>31467744</v>
      </c>
      <c r="K9" s="76">
        <f t="shared" ref="K9" si="5">MROUND((J9*0.025/12),500)</f>
        <v>65500</v>
      </c>
      <c r="L9" s="77">
        <f t="shared" ref="L9" si="6">G9*3000</f>
        <v>2494800</v>
      </c>
      <c r="M9" s="72" t="s">
        <v>37</v>
      </c>
      <c r="O9" t="s">
        <v>62</v>
      </c>
      <c r="P9">
        <v>26</v>
      </c>
    </row>
    <row r="10" spans="1:26" x14ac:dyDescent="0.25">
      <c r="A10" s="11">
        <v>3</v>
      </c>
      <c r="B10" s="12">
        <v>1301</v>
      </c>
      <c r="C10" s="12">
        <v>13</v>
      </c>
      <c r="D10" s="12">
        <v>9</v>
      </c>
      <c r="E10" s="12" t="s">
        <v>19</v>
      </c>
      <c r="F10" s="12">
        <v>1100</v>
      </c>
      <c r="G10" s="12">
        <f t="shared" si="0"/>
        <v>1210</v>
      </c>
      <c r="H10" s="45">
        <f>H9+120</f>
        <v>37960</v>
      </c>
      <c r="I10" s="74">
        <f t="shared" ref="I10:I26" si="7">F10*H10</f>
        <v>41756000</v>
      </c>
      <c r="J10" s="75">
        <f t="shared" ref="J10:J26" si="8">ROUND(I10*1.06,0)</f>
        <v>44261360</v>
      </c>
      <c r="K10" s="76">
        <f t="shared" si="2"/>
        <v>92000</v>
      </c>
      <c r="L10" s="77">
        <f t="shared" ref="L10:L26" si="9">G10*2600</f>
        <v>3146000</v>
      </c>
      <c r="M10" s="72" t="s">
        <v>37</v>
      </c>
      <c r="O10" t="s">
        <v>61</v>
      </c>
      <c r="P10">
        <v>21</v>
      </c>
    </row>
    <row r="11" spans="1:26" x14ac:dyDescent="0.25">
      <c r="A11" s="11">
        <v>4</v>
      </c>
      <c r="B11" s="12">
        <v>1302</v>
      </c>
      <c r="C11" s="12">
        <v>13</v>
      </c>
      <c r="D11" s="12">
        <v>9</v>
      </c>
      <c r="E11" s="12" t="s">
        <v>13</v>
      </c>
      <c r="F11" s="12">
        <v>780</v>
      </c>
      <c r="G11" s="12">
        <f t="shared" si="0"/>
        <v>858.00000000000011</v>
      </c>
      <c r="H11" s="45">
        <f>H10</f>
        <v>37960</v>
      </c>
      <c r="I11" s="74">
        <f t="shared" si="7"/>
        <v>29608800</v>
      </c>
      <c r="J11" s="115">
        <f t="shared" si="8"/>
        <v>31385328</v>
      </c>
      <c r="K11" s="116">
        <f t="shared" si="2"/>
        <v>65500</v>
      </c>
      <c r="L11" s="117">
        <f t="shared" si="9"/>
        <v>2230800.0000000005</v>
      </c>
      <c r="M11" s="72" t="s">
        <v>37</v>
      </c>
      <c r="P11">
        <f>SUM(P9:P10)</f>
        <v>47</v>
      </c>
    </row>
    <row r="12" spans="1:26" s="72" customFormat="1" x14ac:dyDescent="0.25">
      <c r="A12" s="11">
        <v>5</v>
      </c>
      <c r="B12" s="12">
        <v>1303</v>
      </c>
      <c r="C12" s="12">
        <v>13</v>
      </c>
      <c r="D12" s="12">
        <v>9</v>
      </c>
      <c r="E12" s="12" t="s">
        <v>19</v>
      </c>
      <c r="F12" s="12">
        <v>1102</v>
      </c>
      <c r="G12" s="12">
        <f t="shared" si="0"/>
        <v>1212.2</v>
      </c>
      <c r="H12" s="45">
        <f>H11</f>
        <v>37960</v>
      </c>
      <c r="I12" s="74">
        <f t="shared" si="7"/>
        <v>41831920</v>
      </c>
      <c r="J12" s="75">
        <f t="shared" si="8"/>
        <v>44341835</v>
      </c>
      <c r="K12" s="76">
        <f t="shared" si="2"/>
        <v>92500</v>
      </c>
      <c r="L12" s="77">
        <f t="shared" si="9"/>
        <v>3151720</v>
      </c>
      <c r="M12" s="72" t="s">
        <v>37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 s="72" customFormat="1" x14ac:dyDescent="0.25">
      <c r="A13" s="11">
        <v>6</v>
      </c>
      <c r="B13" s="12">
        <v>1401</v>
      </c>
      <c r="C13" s="12">
        <v>14</v>
      </c>
      <c r="D13" s="12">
        <v>10</v>
      </c>
      <c r="E13" s="12" t="s">
        <v>19</v>
      </c>
      <c r="F13" s="12">
        <v>1100</v>
      </c>
      <c r="G13" s="12">
        <f t="shared" si="0"/>
        <v>1210</v>
      </c>
      <c r="H13" s="45">
        <f>H12+120</f>
        <v>38080</v>
      </c>
      <c r="I13" s="74">
        <f t="shared" si="7"/>
        <v>41888000</v>
      </c>
      <c r="J13" s="75">
        <f t="shared" si="8"/>
        <v>44401280</v>
      </c>
      <c r="K13" s="76">
        <f t="shared" si="2"/>
        <v>92500</v>
      </c>
      <c r="L13" s="77">
        <f t="shared" si="9"/>
        <v>3146000</v>
      </c>
      <c r="M13" s="72" t="s">
        <v>37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 s="72" customFormat="1" x14ac:dyDescent="0.25">
      <c r="A14" s="11">
        <v>7</v>
      </c>
      <c r="B14" s="12">
        <v>1403</v>
      </c>
      <c r="C14" s="12">
        <v>14</v>
      </c>
      <c r="D14" s="12">
        <v>10</v>
      </c>
      <c r="E14" s="12" t="s">
        <v>19</v>
      </c>
      <c r="F14" s="12">
        <v>1100</v>
      </c>
      <c r="G14" s="12">
        <f t="shared" si="0"/>
        <v>1210</v>
      </c>
      <c r="H14" s="45">
        <f>H13</f>
        <v>38080</v>
      </c>
      <c r="I14" s="74">
        <f t="shared" si="7"/>
        <v>41888000</v>
      </c>
      <c r="J14" s="75">
        <f t="shared" si="8"/>
        <v>44401280</v>
      </c>
      <c r="K14" s="76">
        <f t="shared" si="2"/>
        <v>92500</v>
      </c>
      <c r="L14" s="77">
        <f t="shared" si="9"/>
        <v>3146000</v>
      </c>
      <c r="M14" s="72" t="s">
        <v>37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 s="72" customFormat="1" x14ac:dyDescent="0.25">
      <c r="A15" s="11">
        <v>8</v>
      </c>
      <c r="B15" s="12">
        <v>1501</v>
      </c>
      <c r="C15" s="12">
        <v>15</v>
      </c>
      <c r="D15" s="12">
        <v>11</v>
      </c>
      <c r="E15" s="12" t="s">
        <v>19</v>
      </c>
      <c r="F15" s="12">
        <v>1100</v>
      </c>
      <c r="G15" s="12">
        <f t="shared" si="0"/>
        <v>1210</v>
      </c>
      <c r="H15" s="45">
        <f>H14+120</f>
        <v>38200</v>
      </c>
      <c r="I15" s="74">
        <f t="shared" si="7"/>
        <v>42020000</v>
      </c>
      <c r="J15" s="75">
        <f t="shared" si="8"/>
        <v>44541200</v>
      </c>
      <c r="K15" s="76">
        <f t="shared" si="2"/>
        <v>93000</v>
      </c>
      <c r="L15" s="77">
        <f t="shared" si="9"/>
        <v>3146000</v>
      </c>
      <c r="M15" s="72" t="s">
        <v>37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 s="72" customFormat="1" x14ac:dyDescent="0.25">
      <c r="A16" s="11">
        <v>9</v>
      </c>
      <c r="B16" s="12">
        <v>1502</v>
      </c>
      <c r="C16" s="12">
        <v>15</v>
      </c>
      <c r="D16" s="12">
        <v>11</v>
      </c>
      <c r="E16" s="12" t="s">
        <v>13</v>
      </c>
      <c r="F16" s="12">
        <v>780</v>
      </c>
      <c r="G16" s="12">
        <f t="shared" si="0"/>
        <v>858.00000000000011</v>
      </c>
      <c r="H16" s="45">
        <f>H15</f>
        <v>38200</v>
      </c>
      <c r="I16" s="74">
        <f t="shared" si="7"/>
        <v>29796000</v>
      </c>
      <c r="J16" s="75">
        <f t="shared" si="8"/>
        <v>31583760</v>
      </c>
      <c r="K16" s="76">
        <f t="shared" si="2"/>
        <v>66000</v>
      </c>
      <c r="L16" s="77">
        <f t="shared" si="9"/>
        <v>2230800.0000000005</v>
      </c>
      <c r="M16" s="72" t="s">
        <v>37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 s="72" customFormat="1" x14ac:dyDescent="0.25">
      <c r="A17" s="11">
        <v>10</v>
      </c>
      <c r="B17" s="12">
        <v>1503</v>
      </c>
      <c r="C17" s="12">
        <v>15</v>
      </c>
      <c r="D17" s="12">
        <v>11</v>
      </c>
      <c r="E17" s="12" t="s">
        <v>19</v>
      </c>
      <c r="F17" s="12">
        <v>1102</v>
      </c>
      <c r="G17" s="12">
        <f t="shared" si="0"/>
        <v>1212.2</v>
      </c>
      <c r="H17" s="45">
        <f>H16</f>
        <v>38200</v>
      </c>
      <c r="I17" s="74">
        <f t="shared" si="7"/>
        <v>42096400</v>
      </c>
      <c r="J17" s="75">
        <f t="shared" si="8"/>
        <v>44622184</v>
      </c>
      <c r="K17" s="76">
        <f t="shared" si="2"/>
        <v>93000</v>
      </c>
      <c r="L17" s="77">
        <f t="shared" si="9"/>
        <v>3151720</v>
      </c>
      <c r="M17" s="72" t="s">
        <v>37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s="72" customFormat="1" x14ac:dyDescent="0.25">
      <c r="A18" s="11">
        <v>11</v>
      </c>
      <c r="B18" s="12">
        <v>1601</v>
      </c>
      <c r="C18" s="12">
        <v>16</v>
      </c>
      <c r="D18" s="12">
        <v>12</v>
      </c>
      <c r="E18" s="12" t="s">
        <v>19</v>
      </c>
      <c r="F18" s="12">
        <v>1100</v>
      </c>
      <c r="G18" s="12">
        <f t="shared" si="0"/>
        <v>1210</v>
      </c>
      <c r="H18" s="45">
        <f>H17+120</f>
        <v>38320</v>
      </c>
      <c r="I18" s="74">
        <f t="shared" si="7"/>
        <v>42152000</v>
      </c>
      <c r="J18" s="75">
        <f t="shared" si="8"/>
        <v>44681120</v>
      </c>
      <c r="K18" s="76">
        <f t="shared" si="2"/>
        <v>93000</v>
      </c>
      <c r="L18" s="77">
        <f t="shared" si="9"/>
        <v>3146000</v>
      </c>
      <c r="M18" s="72" t="s">
        <v>37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s="72" customFormat="1" x14ac:dyDescent="0.25">
      <c r="A19" s="11">
        <v>12</v>
      </c>
      <c r="B19" s="12">
        <v>1602</v>
      </c>
      <c r="C19" s="12">
        <v>16</v>
      </c>
      <c r="D19" s="12">
        <v>12</v>
      </c>
      <c r="E19" s="12" t="s">
        <v>13</v>
      </c>
      <c r="F19" s="12">
        <v>780</v>
      </c>
      <c r="G19" s="12">
        <f t="shared" si="0"/>
        <v>858.00000000000011</v>
      </c>
      <c r="H19" s="45">
        <f>H18</f>
        <v>38320</v>
      </c>
      <c r="I19" s="74">
        <f t="shared" si="7"/>
        <v>29889600</v>
      </c>
      <c r="J19" s="75">
        <f t="shared" si="8"/>
        <v>31682976</v>
      </c>
      <c r="K19" s="76">
        <f t="shared" si="2"/>
        <v>66000</v>
      </c>
      <c r="L19" s="77">
        <f t="shared" si="9"/>
        <v>2230800.0000000005</v>
      </c>
      <c r="M19" s="72" t="s">
        <v>37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 s="72" customFormat="1" x14ac:dyDescent="0.25">
      <c r="A20" s="11">
        <v>13</v>
      </c>
      <c r="B20" s="12">
        <v>1603</v>
      </c>
      <c r="C20" s="12">
        <v>16</v>
      </c>
      <c r="D20" s="12">
        <v>12</v>
      </c>
      <c r="E20" s="12" t="s">
        <v>19</v>
      </c>
      <c r="F20" s="12">
        <v>1102</v>
      </c>
      <c r="G20" s="12">
        <f t="shared" si="0"/>
        <v>1212.2</v>
      </c>
      <c r="H20" s="45">
        <f>H19</f>
        <v>38320</v>
      </c>
      <c r="I20" s="74">
        <f t="shared" si="7"/>
        <v>42228640</v>
      </c>
      <c r="J20" s="75">
        <f t="shared" si="8"/>
        <v>44762358</v>
      </c>
      <c r="K20" s="76">
        <f t="shared" si="2"/>
        <v>93500</v>
      </c>
      <c r="L20" s="77">
        <f t="shared" si="9"/>
        <v>3151720</v>
      </c>
      <c r="M20" s="72" t="s">
        <v>37</v>
      </c>
      <c r="O20"/>
      <c r="P20"/>
      <c r="Q20"/>
      <c r="R20"/>
      <c r="S20"/>
      <c r="T20"/>
      <c r="U20"/>
      <c r="V20"/>
      <c r="W20"/>
      <c r="X20"/>
      <c r="Y20"/>
      <c r="Z20"/>
    </row>
    <row r="21" spans="1:26" s="72" customFormat="1" x14ac:dyDescent="0.25">
      <c r="A21" s="11">
        <v>14</v>
      </c>
      <c r="B21" s="12">
        <v>1701</v>
      </c>
      <c r="C21" s="12">
        <v>17</v>
      </c>
      <c r="D21" s="12">
        <v>13</v>
      </c>
      <c r="E21" s="12" t="s">
        <v>19</v>
      </c>
      <c r="F21" s="12">
        <v>1100</v>
      </c>
      <c r="G21" s="12">
        <f t="shared" si="0"/>
        <v>1210</v>
      </c>
      <c r="H21" s="45">
        <f>H20+120</f>
        <v>38440</v>
      </c>
      <c r="I21" s="74">
        <f t="shared" si="7"/>
        <v>42284000</v>
      </c>
      <c r="J21" s="75">
        <f t="shared" si="8"/>
        <v>44821040</v>
      </c>
      <c r="K21" s="76">
        <f t="shared" si="2"/>
        <v>93500</v>
      </c>
      <c r="L21" s="77">
        <f t="shared" si="9"/>
        <v>3146000</v>
      </c>
      <c r="M21" s="72" t="s">
        <v>37</v>
      </c>
      <c r="O21"/>
      <c r="P21"/>
      <c r="Q21"/>
      <c r="R21"/>
      <c r="S21"/>
      <c r="T21"/>
      <c r="U21"/>
      <c r="V21"/>
      <c r="W21"/>
      <c r="X21"/>
      <c r="Y21"/>
      <c r="Z21"/>
    </row>
    <row r="22" spans="1:26" s="72" customFormat="1" x14ac:dyDescent="0.25">
      <c r="A22" s="11">
        <v>15</v>
      </c>
      <c r="B22" s="12">
        <v>1702</v>
      </c>
      <c r="C22" s="12">
        <v>17</v>
      </c>
      <c r="D22" s="12">
        <v>13</v>
      </c>
      <c r="E22" s="12" t="s">
        <v>13</v>
      </c>
      <c r="F22" s="12">
        <v>780</v>
      </c>
      <c r="G22" s="12">
        <f t="shared" si="0"/>
        <v>858.00000000000011</v>
      </c>
      <c r="H22" s="45">
        <f>H21</f>
        <v>38440</v>
      </c>
      <c r="I22" s="74">
        <f t="shared" si="7"/>
        <v>29983200</v>
      </c>
      <c r="J22" s="75">
        <f t="shared" si="8"/>
        <v>31782192</v>
      </c>
      <c r="K22" s="76">
        <f t="shared" si="2"/>
        <v>66000</v>
      </c>
      <c r="L22" s="77">
        <f t="shared" si="9"/>
        <v>2230800.0000000005</v>
      </c>
      <c r="M22" s="72" t="s">
        <v>37</v>
      </c>
      <c r="O22"/>
      <c r="P22"/>
      <c r="Q22"/>
      <c r="R22"/>
      <c r="S22"/>
      <c r="T22"/>
      <c r="U22"/>
      <c r="V22"/>
      <c r="W22"/>
      <c r="X22"/>
      <c r="Y22"/>
      <c r="Z22"/>
    </row>
    <row r="23" spans="1:26" s="72" customFormat="1" x14ac:dyDescent="0.25">
      <c r="A23" s="11">
        <v>16</v>
      </c>
      <c r="B23" s="12">
        <v>1703</v>
      </c>
      <c r="C23" s="12">
        <v>17</v>
      </c>
      <c r="D23" s="12">
        <v>13</v>
      </c>
      <c r="E23" s="12" t="s">
        <v>19</v>
      </c>
      <c r="F23" s="12">
        <v>1102</v>
      </c>
      <c r="G23" s="12">
        <f t="shared" si="0"/>
        <v>1212.2</v>
      </c>
      <c r="H23" s="45">
        <f>H22</f>
        <v>38440</v>
      </c>
      <c r="I23" s="74">
        <f t="shared" si="7"/>
        <v>42360880</v>
      </c>
      <c r="J23" s="75">
        <f t="shared" si="8"/>
        <v>44902533</v>
      </c>
      <c r="K23" s="76">
        <f t="shared" si="2"/>
        <v>93500</v>
      </c>
      <c r="L23" s="77">
        <f t="shared" si="9"/>
        <v>3151720</v>
      </c>
      <c r="M23" s="72" t="s">
        <v>37</v>
      </c>
      <c r="O23"/>
      <c r="P23"/>
      <c r="Q23"/>
      <c r="R23"/>
      <c r="S23"/>
      <c r="T23"/>
      <c r="U23"/>
      <c r="V23"/>
      <c r="W23"/>
      <c r="X23"/>
      <c r="Y23"/>
      <c r="Z23"/>
    </row>
    <row r="24" spans="1:26" s="72" customFormat="1" x14ac:dyDescent="0.25">
      <c r="A24" s="11">
        <v>17</v>
      </c>
      <c r="B24" s="12">
        <v>1801</v>
      </c>
      <c r="C24" s="12">
        <v>18</v>
      </c>
      <c r="D24" s="12">
        <v>14</v>
      </c>
      <c r="E24" s="12" t="s">
        <v>19</v>
      </c>
      <c r="F24" s="12">
        <v>1100</v>
      </c>
      <c r="G24" s="12">
        <f t="shared" si="0"/>
        <v>1210</v>
      </c>
      <c r="H24" s="45">
        <f>H23+120</f>
        <v>38560</v>
      </c>
      <c r="I24" s="74">
        <f t="shared" si="7"/>
        <v>42416000</v>
      </c>
      <c r="J24" s="75">
        <f t="shared" si="8"/>
        <v>44960960</v>
      </c>
      <c r="K24" s="76">
        <f t="shared" si="2"/>
        <v>93500</v>
      </c>
      <c r="L24" s="77">
        <f t="shared" si="9"/>
        <v>3146000</v>
      </c>
      <c r="M24" s="72" t="s">
        <v>37</v>
      </c>
      <c r="O24"/>
      <c r="P24"/>
      <c r="Q24"/>
      <c r="R24"/>
      <c r="S24"/>
      <c r="T24"/>
      <c r="U24"/>
      <c r="V24"/>
      <c r="W24"/>
      <c r="X24"/>
      <c r="Y24"/>
      <c r="Z24"/>
    </row>
    <row r="25" spans="1:26" s="72" customFormat="1" x14ac:dyDescent="0.25">
      <c r="A25" s="11">
        <v>18</v>
      </c>
      <c r="B25" s="12">
        <v>1802</v>
      </c>
      <c r="C25" s="12">
        <v>18</v>
      </c>
      <c r="D25" s="12">
        <v>14</v>
      </c>
      <c r="E25" s="12" t="s">
        <v>13</v>
      </c>
      <c r="F25" s="12">
        <v>780</v>
      </c>
      <c r="G25" s="12">
        <f t="shared" si="0"/>
        <v>858.00000000000011</v>
      </c>
      <c r="H25" s="45">
        <f>H24</f>
        <v>38560</v>
      </c>
      <c r="I25" s="74">
        <f t="shared" si="7"/>
        <v>30076800</v>
      </c>
      <c r="J25" s="75">
        <f t="shared" si="8"/>
        <v>31881408</v>
      </c>
      <c r="K25" s="76">
        <f t="shared" si="2"/>
        <v>66500</v>
      </c>
      <c r="L25" s="77">
        <f t="shared" si="9"/>
        <v>2230800.0000000005</v>
      </c>
      <c r="M25" s="72" t="s">
        <v>37</v>
      </c>
      <c r="O25"/>
      <c r="P25"/>
      <c r="Q25"/>
      <c r="R25"/>
      <c r="S25"/>
      <c r="T25"/>
      <c r="U25"/>
      <c r="V25"/>
      <c r="W25"/>
      <c r="X25"/>
      <c r="Y25"/>
      <c r="Z25"/>
    </row>
    <row r="26" spans="1:26" s="72" customFormat="1" x14ac:dyDescent="0.25">
      <c r="A26" s="11">
        <v>19</v>
      </c>
      <c r="B26" s="12">
        <v>1803</v>
      </c>
      <c r="C26" s="12">
        <v>18</v>
      </c>
      <c r="D26" s="12">
        <v>14</v>
      </c>
      <c r="E26" s="12" t="s">
        <v>19</v>
      </c>
      <c r="F26" s="12">
        <v>1102</v>
      </c>
      <c r="G26" s="12">
        <f t="shared" si="0"/>
        <v>1212.2</v>
      </c>
      <c r="H26" s="45">
        <f>H25</f>
        <v>38560</v>
      </c>
      <c r="I26" s="74">
        <f t="shared" si="7"/>
        <v>42493120</v>
      </c>
      <c r="J26" s="75">
        <f t="shared" si="8"/>
        <v>45042707</v>
      </c>
      <c r="K26" s="76">
        <f t="shared" si="2"/>
        <v>94000</v>
      </c>
      <c r="L26" s="77">
        <f t="shared" si="9"/>
        <v>3151720</v>
      </c>
      <c r="M26" s="72" t="s">
        <v>37</v>
      </c>
      <c r="O26"/>
      <c r="P26"/>
      <c r="Q26"/>
      <c r="R26"/>
      <c r="S26"/>
      <c r="T26"/>
      <c r="U26"/>
      <c r="V26"/>
      <c r="W26"/>
      <c r="X26"/>
      <c r="Y26"/>
      <c r="Z26"/>
    </row>
    <row r="27" spans="1:26" s="72" customFormat="1" x14ac:dyDescent="0.25">
      <c r="A27" s="55" t="s">
        <v>3</v>
      </c>
      <c r="B27" s="118"/>
      <c r="C27" s="118"/>
      <c r="D27" s="118"/>
      <c r="E27" s="118"/>
      <c r="F27" s="13">
        <f t="shared" ref="F27:G27" si="10">SUM(F9:F26)</f>
        <v>17866</v>
      </c>
      <c r="G27" s="13">
        <f t="shared" si="10"/>
        <v>19652.600000000002</v>
      </c>
      <c r="H27" s="13"/>
      <c r="I27" s="89">
        <f t="shared" ref="I27:L27" si="11">SUM(I9:I26)</f>
        <v>683376400</v>
      </c>
      <c r="J27" s="89">
        <f t="shared" si="11"/>
        <v>725523265</v>
      </c>
      <c r="K27" s="76"/>
      <c r="L27" s="90">
        <f t="shared" si="11"/>
        <v>51429400</v>
      </c>
      <c r="O27"/>
      <c r="P27"/>
      <c r="Q27"/>
      <c r="R27"/>
      <c r="S27"/>
      <c r="T27"/>
      <c r="U27"/>
      <c r="V27"/>
      <c r="W27"/>
      <c r="X27"/>
      <c r="Y27"/>
      <c r="Z27"/>
    </row>
  </sheetData>
  <mergeCells count="4">
    <mergeCell ref="A1:L1"/>
    <mergeCell ref="A4:E4"/>
    <mergeCell ref="A7:M7"/>
    <mergeCell ref="A27:E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C6D0-BFAA-4F17-8D0B-2C1BCAFE3824}">
  <dimension ref="A1:Z29"/>
  <sheetViews>
    <sheetView topLeftCell="A43" zoomScale="145" zoomScaleNormal="145" workbookViewId="0">
      <selection activeCell="I47" sqref="I47"/>
    </sheetView>
  </sheetViews>
  <sheetFormatPr defaultRowHeight="15" x14ac:dyDescent="0.25"/>
  <cols>
    <col min="1" max="1" width="5.140625" customWidth="1"/>
    <col min="2" max="2" width="6.28515625" customWidth="1"/>
    <col min="3" max="3" width="5" customWidth="1"/>
    <col min="4" max="4" width="5.42578125" customWidth="1"/>
    <col min="5" max="5" width="6.85546875" customWidth="1"/>
    <col min="6" max="6" width="7.5703125" style="36" customWidth="1"/>
    <col min="7" max="7" width="6.85546875" customWidth="1"/>
    <col min="8" max="8" width="7.85546875" style="72" customWidth="1"/>
    <col min="9" max="10" width="9.85546875" style="72" bestFit="1" customWidth="1"/>
    <col min="11" max="12" width="9.28515625" style="72" bestFit="1" customWidth="1"/>
    <col min="13" max="14" width="9.140625" style="72"/>
  </cols>
  <sheetData>
    <row r="1" spans="1:13" ht="21" x14ac:dyDescent="0.35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56.25" customHeight="1" x14ac:dyDescent="0.25">
      <c r="A2" s="91" t="s">
        <v>1</v>
      </c>
      <c r="B2" s="56" t="s">
        <v>0</v>
      </c>
      <c r="C2" s="57" t="s">
        <v>2</v>
      </c>
      <c r="D2" s="57" t="s">
        <v>57</v>
      </c>
      <c r="E2" s="57" t="s">
        <v>12</v>
      </c>
      <c r="F2" s="57" t="s">
        <v>20</v>
      </c>
      <c r="G2" s="57" t="s">
        <v>11</v>
      </c>
      <c r="H2" s="58" t="s">
        <v>50</v>
      </c>
      <c r="I2" s="56" t="s">
        <v>51</v>
      </c>
      <c r="J2" s="59" t="s">
        <v>52</v>
      </c>
      <c r="K2" s="60" t="s">
        <v>53</v>
      </c>
      <c r="L2" s="60" t="s">
        <v>54</v>
      </c>
      <c r="M2" s="104" t="s">
        <v>38</v>
      </c>
    </row>
    <row r="3" spans="1:13" x14ac:dyDescent="0.25">
      <c r="A3" s="11">
        <v>1</v>
      </c>
      <c r="B3" s="12">
        <v>501</v>
      </c>
      <c r="C3" s="12">
        <v>5</v>
      </c>
      <c r="D3" s="12">
        <v>1</v>
      </c>
      <c r="E3" s="12" t="s">
        <v>19</v>
      </c>
      <c r="F3" s="12">
        <v>1029</v>
      </c>
      <c r="G3" s="12">
        <f>F3*1.1</f>
        <v>1131.9000000000001</v>
      </c>
      <c r="H3" s="45">
        <v>36500</v>
      </c>
      <c r="I3" s="74">
        <v>0</v>
      </c>
      <c r="J3" s="75">
        <f>ROUND(I3*1.1,0)</f>
        <v>0</v>
      </c>
      <c r="K3" s="76">
        <f t="shared" ref="K3:K23" si="0">MROUND((J3*0.025/12),500)</f>
        <v>0</v>
      </c>
      <c r="L3" s="77">
        <f>G3*3000</f>
        <v>3395700.0000000005</v>
      </c>
      <c r="M3" s="72" t="s">
        <v>36</v>
      </c>
    </row>
    <row r="4" spans="1:13" x14ac:dyDescent="0.25">
      <c r="A4" s="11">
        <v>2</v>
      </c>
      <c r="B4" s="12">
        <v>502</v>
      </c>
      <c r="C4" s="12">
        <v>5</v>
      </c>
      <c r="D4" s="12">
        <v>1</v>
      </c>
      <c r="E4" s="12" t="s">
        <v>13</v>
      </c>
      <c r="F4" s="12">
        <v>756</v>
      </c>
      <c r="G4" s="12">
        <f t="shared" ref="G4:G23" si="1">F4*1.1</f>
        <v>831.6</v>
      </c>
      <c r="H4" s="45">
        <f t="shared" ref="H4:H5" si="2">H3</f>
        <v>36500</v>
      </c>
      <c r="I4" s="74">
        <v>0</v>
      </c>
      <c r="J4" s="75">
        <f t="shared" ref="J4:J23" si="3">ROUND(I4*1.1,0)</f>
        <v>0</v>
      </c>
      <c r="K4" s="76">
        <f t="shared" si="0"/>
        <v>0</v>
      </c>
      <c r="L4" s="77">
        <f t="shared" ref="L4:L23" si="4">G4*3000</f>
        <v>2494800</v>
      </c>
      <c r="M4" s="72" t="s">
        <v>36</v>
      </c>
    </row>
    <row r="5" spans="1:13" x14ac:dyDescent="0.25">
      <c r="A5" s="11">
        <v>3</v>
      </c>
      <c r="B5" s="12">
        <v>503</v>
      </c>
      <c r="C5" s="12">
        <v>5</v>
      </c>
      <c r="D5" s="12">
        <v>1</v>
      </c>
      <c r="E5" s="12" t="s">
        <v>19</v>
      </c>
      <c r="F5" s="12">
        <v>1035</v>
      </c>
      <c r="G5" s="12">
        <f t="shared" si="1"/>
        <v>1138.5</v>
      </c>
      <c r="H5" s="45">
        <f t="shared" si="2"/>
        <v>36500</v>
      </c>
      <c r="I5" s="74">
        <v>0</v>
      </c>
      <c r="J5" s="75">
        <f t="shared" si="3"/>
        <v>0</v>
      </c>
      <c r="K5" s="76">
        <f t="shared" si="0"/>
        <v>0</v>
      </c>
      <c r="L5" s="77">
        <f t="shared" si="4"/>
        <v>3415500</v>
      </c>
      <c r="M5" s="72" t="s">
        <v>36</v>
      </c>
    </row>
    <row r="6" spans="1:13" x14ac:dyDescent="0.25">
      <c r="A6" s="11">
        <v>4</v>
      </c>
      <c r="B6" s="12">
        <v>601</v>
      </c>
      <c r="C6" s="12">
        <v>6</v>
      </c>
      <c r="D6" s="12">
        <v>2</v>
      </c>
      <c r="E6" s="12" t="s">
        <v>19</v>
      </c>
      <c r="F6" s="12">
        <v>1029</v>
      </c>
      <c r="G6" s="12">
        <f t="shared" si="1"/>
        <v>1131.9000000000001</v>
      </c>
      <c r="H6" s="45">
        <f>H5+120</f>
        <v>36620</v>
      </c>
      <c r="I6" s="74">
        <v>0</v>
      </c>
      <c r="J6" s="75">
        <f t="shared" si="3"/>
        <v>0</v>
      </c>
      <c r="K6" s="76">
        <f t="shared" si="0"/>
        <v>0</v>
      </c>
      <c r="L6" s="77">
        <f t="shared" si="4"/>
        <v>3395700.0000000005</v>
      </c>
      <c r="M6" s="72" t="s">
        <v>36</v>
      </c>
    </row>
    <row r="7" spans="1:13" x14ac:dyDescent="0.25">
      <c r="A7" s="11">
        <v>5</v>
      </c>
      <c r="B7" s="12">
        <v>602</v>
      </c>
      <c r="C7" s="12">
        <v>6</v>
      </c>
      <c r="D7" s="12">
        <v>2</v>
      </c>
      <c r="E7" s="12" t="s">
        <v>13</v>
      </c>
      <c r="F7" s="12">
        <v>756</v>
      </c>
      <c r="G7" s="12">
        <f t="shared" si="1"/>
        <v>831.6</v>
      </c>
      <c r="H7" s="45">
        <f>H6</f>
        <v>36620</v>
      </c>
      <c r="I7" s="74">
        <v>0</v>
      </c>
      <c r="J7" s="75">
        <f t="shared" si="3"/>
        <v>0</v>
      </c>
      <c r="K7" s="76">
        <f t="shared" si="0"/>
        <v>0</v>
      </c>
      <c r="L7" s="77">
        <f t="shared" si="4"/>
        <v>2494800</v>
      </c>
      <c r="M7" s="72" t="s">
        <v>36</v>
      </c>
    </row>
    <row r="8" spans="1:13" x14ac:dyDescent="0.25">
      <c r="A8" s="11">
        <v>6</v>
      </c>
      <c r="B8" s="12">
        <v>603</v>
      </c>
      <c r="C8" s="12">
        <v>6</v>
      </c>
      <c r="D8" s="12">
        <v>2</v>
      </c>
      <c r="E8" s="12" t="s">
        <v>19</v>
      </c>
      <c r="F8" s="12">
        <v>1035</v>
      </c>
      <c r="G8" s="12">
        <f t="shared" si="1"/>
        <v>1138.5</v>
      </c>
      <c r="H8" s="45">
        <f>H7</f>
        <v>36620</v>
      </c>
      <c r="I8" s="74">
        <v>0</v>
      </c>
      <c r="J8" s="75">
        <f t="shared" si="3"/>
        <v>0</v>
      </c>
      <c r="K8" s="76">
        <f t="shared" si="0"/>
        <v>0</v>
      </c>
      <c r="L8" s="77">
        <f t="shared" si="4"/>
        <v>3415500</v>
      </c>
      <c r="M8" s="72" t="s">
        <v>36</v>
      </c>
    </row>
    <row r="9" spans="1:13" x14ac:dyDescent="0.25">
      <c r="A9" s="11">
        <v>7</v>
      </c>
      <c r="B9" s="12">
        <v>701</v>
      </c>
      <c r="C9" s="12">
        <v>7</v>
      </c>
      <c r="D9" s="12">
        <v>3</v>
      </c>
      <c r="E9" s="12" t="s">
        <v>19</v>
      </c>
      <c r="F9" s="12">
        <v>1029</v>
      </c>
      <c r="G9" s="12">
        <f t="shared" si="1"/>
        <v>1131.9000000000001</v>
      </c>
      <c r="H9" s="45">
        <f>H8+120</f>
        <v>36740</v>
      </c>
      <c r="I9" s="74">
        <v>0</v>
      </c>
      <c r="J9" s="75">
        <f t="shared" si="3"/>
        <v>0</v>
      </c>
      <c r="K9" s="76">
        <f t="shared" si="0"/>
        <v>0</v>
      </c>
      <c r="L9" s="77">
        <f t="shared" si="4"/>
        <v>3395700.0000000005</v>
      </c>
      <c r="M9" s="72" t="s">
        <v>36</v>
      </c>
    </row>
    <row r="10" spans="1:13" x14ac:dyDescent="0.25">
      <c r="A10" s="11">
        <v>8</v>
      </c>
      <c r="B10" s="33">
        <v>703</v>
      </c>
      <c r="C10" s="33">
        <v>7</v>
      </c>
      <c r="D10" s="33">
        <v>3</v>
      </c>
      <c r="E10" s="12" t="s">
        <v>19</v>
      </c>
      <c r="F10" s="12">
        <v>1035</v>
      </c>
      <c r="G10" s="12">
        <f t="shared" si="1"/>
        <v>1138.5</v>
      </c>
      <c r="H10" s="45">
        <f>H9</f>
        <v>36740</v>
      </c>
      <c r="I10" s="74">
        <v>0</v>
      </c>
      <c r="J10" s="75">
        <f t="shared" si="3"/>
        <v>0</v>
      </c>
      <c r="K10" s="76">
        <f t="shared" si="0"/>
        <v>0</v>
      </c>
      <c r="L10" s="77">
        <f t="shared" si="4"/>
        <v>3415500</v>
      </c>
      <c r="M10" s="72" t="s">
        <v>36</v>
      </c>
    </row>
    <row r="11" spans="1:13" x14ac:dyDescent="0.25">
      <c r="A11" s="11">
        <v>9</v>
      </c>
      <c r="B11" s="33">
        <v>801</v>
      </c>
      <c r="C11" s="33">
        <v>8</v>
      </c>
      <c r="D11" s="33">
        <v>4</v>
      </c>
      <c r="E11" s="12" t="s">
        <v>19</v>
      </c>
      <c r="F11" s="12">
        <v>1029</v>
      </c>
      <c r="G11" s="12">
        <f t="shared" si="1"/>
        <v>1131.9000000000001</v>
      </c>
      <c r="H11" s="45">
        <f>H10+120</f>
        <v>36860</v>
      </c>
      <c r="I11" s="74">
        <v>0</v>
      </c>
      <c r="J11" s="75">
        <f t="shared" si="3"/>
        <v>0</v>
      </c>
      <c r="K11" s="76">
        <f t="shared" si="0"/>
        <v>0</v>
      </c>
      <c r="L11" s="77">
        <f t="shared" si="4"/>
        <v>3395700.0000000005</v>
      </c>
      <c r="M11" s="72" t="s">
        <v>36</v>
      </c>
    </row>
    <row r="12" spans="1:13" x14ac:dyDescent="0.25">
      <c r="A12" s="11">
        <v>10</v>
      </c>
      <c r="B12" s="33">
        <v>802</v>
      </c>
      <c r="C12" s="33">
        <v>8</v>
      </c>
      <c r="D12" s="33">
        <v>4</v>
      </c>
      <c r="E12" s="12" t="s">
        <v>13</v>
      </c>
      <c r="F12" s="12">
        <v>756</v>
      </c>
      <c r="G12" s="12">
        <f t="shared" si="1"/>
        <v>831.6</v>
      </c>
      <c r="H12" s="45">
        <f>H11</f>
        <v>36860</v>
      </c>
      <c r="I12" s="74">
        <v>0</v>
      </c>
      <c r="J12" s="75">
        <f t="shared" si="3"/>
        <v>0</v>
      </c>
      <c r="K12" s="76">
        <f t="shared" si="0"/>
        <v>0</v>
      </c>
      <c r="L12" s="77">
        <f t="shared" si="4"/>
        <v>2494800</v>
      </c>
      <c r="M12" s="72" t="s">
        <v>36</v>
      </c>
    </row>
    <row r="13" spans="1:13" x14ac:dyDescent="0.25">
      <c r="A13" s="11">
        <v>11</v>
      </c>
      <c r="B13" s="33">
        <v>803</v>
      </c>
      <c r="C13" s="33">
        <v>8</v>
      </c>
      <c r="D13" s="33">
        <v>4</v>
      </c>
      <c r="E13" s="12" t="s">
        <v>19</v>
      </c>
      <c r="F13" s="12">
        <v>1035</v>
      </c>
      <c r="G13" s="12">
        <f t="shared" si="1"/>
        <v>1138.5</v>
      </c>
      <c r="H13" s="45">
        <f>H12</f>
        <v>36860</v>
      </c>
      <c r="I13" s="74">
        <v>0</v>
      </c>
      <c r="J13" s="75">
        <f t="shared" si="3"/>
        <v>0</v>
      </c>
      <c r="K13" s="76">
        <f t="shared" si="0"/>
        <v>0</v>
      </c>
      <c r="L13" s="77">
        <f t="shared" si="4"/>
        <v>3415500</v>
      </c>
      <c r="M13" s="72" t="s">
        <v>36</v>
      </c>
    </row>
    <row r="14" spans="1:13" x14ac:dyDescent="0.25">
      <c r="A14" s="11">
        <v>12</v>
      </c>
      <c r="B14" s="12">
        <v>901</v>
      </c>
      <c r="C14" s="12">
        <v>9</v>
      </c>
      <c r="D14" s="12">
        <v>5</v>
      </c>
      <c r="E14" s="12" t="s">
        <v>19</v>
      </c>
      <c r="F14" s="12">
        <v>1029</v>
      </c>
      <c r="G14" s="12">
        <f t="shared" si="1"/>
        <v>1131.9000000000001</v>
      </c>
      <c r="H14" s="45">
        <f>H13+120</f>
        <v>36980</v>
      </c>
      <c r="I14" s="74">
        <v>0</v>
      </c>
      <c r="J14" s="75">
        <f t="shared" si="3"/>
        <v>0</v>
      </c>
      <c r="K14" s="76">
        <f t="shared" si="0"/>
        <v>0</v>
      </c>
      <c r="L14" s="77">
        <f t="shared" si="4"/>
        <v>3395700.0000000005</v>
      </c>
      <c r="M14" s="72" t="s">
        <v>36</v>
      </c>
    </row>
    <row r="15" spans="1:13" x14ac:dyDescent="0.25">
      <c r="A15" s="11">
        <v>13</v>
      </c>
      <c r="B15" s="12">
        <v>902</v>
      </c>
      <c r="C15" s="12">
        <v>9</v>
      </c>
      <c r="D15" s="12">
        <v>5</v>
      </c>
      <c r="E15" s="12" t="s">
        <v>13</v>
      </c>
      <c r="F15" s="12">
        <v>756</v>
      </c>
      <c r="G15" s="12">
        <f t="shared" si="1"/>
        <v>831.6</v>
      </c>
      <c r="H15" s="45">
        <f>H14</f>
        <v>36980</v>
      </c>
      <c r="I15" s="74">
        <v>0</v>
      </c>
      <c r="J15" s="75">
        <f t="shared" si="3"/>
        <v>0</v>
      </c>
      <c r="K15" s="76">
        <f t="shared" si="0"/>
        <v>0</v>
      </c>
      <c r="L15" s="77">
        <f t="shared" si="4"/>
        <v>2494800</v>
      </c>
      <c r="M15" s="72" t="s">
        <v>36</v>
      </c>
    </row>
    <row r="16" spans="1:13" x14ac:dyDescent="0.25">
      <c r="A16" s="11">
        <v>14</v>
      </c>
      <c r="B16" s="12">
        <v>903</v>
      </c>
      <c r="C16" s="12">
        <v>9</v>
      </c>
      <c r="D16" s="12">
        <v>5</v>
      </c>
      <c r="E16" s="12" t="s">
        <v>19</v>
      </c>
      <c r="F16" s="12">
        <v>1035</v>
      </c>
      <c r="G16" s="12">
        <f t="shared" si="1"/>
        <v>1138.5</v>
      </c>
      <c r="H16" s="45">
        <f>H15</f>
        <v>36980</v>
      </c>
      <c r="I16" s="74">
        <v>0</v>
      </c>
      <c r="J16" s="75">
        <f t="shared" si="3"/>
        <v>0</v>
      </c>
      <c r="K16" s="76">
        <f t="shared" si="0"/>
        <v>0</v>
      </c>
      <c r="L16" s="77">
        <f t="shared" si="4"/>
        <v>3415500</v>
      </c>
      <c r="M16" s="72" t="s">
        <v>36</v>
      </c>
    </row>
    <row r="17" spans="1:26" x14ac:dyDescent="0.25">
      <c r="A17" s="11">
        <v>15</v>
      </c>
      <c r="B17" s="12">
        <v>1001</v>
      </c>
      <c r="C17" s="12">
        <v>10</v>
      </c>
      <c r="D17" s="12">
        <v>6</v>
      </c>
      <c r="E17" s="12" t="s">
        <v>19</v>
      </c>
      <c r="F17" s="12">
        <v>1029</v>
      </c>
      <c r="G17" s="12">
        <f t="shared" si="1"/>
        <v>1131.9000000000001</v>
      </c>
      <c r="H17" s="45">
        <f>H16+120</f>
        <v>37100</v>
      </c>
      <c r="I17" s="74">
        <v>0</v>
      </c>
      <c r="J17" s="75">
        <f t="shared" si="3"/>
        <v>0</v>
      </c>
      <c r="K17" s="76">
        <f t="shared" si="0"/>
        <v>0</v>
      </c>
      <c r="L17" s="77">
        <f t="shared" si="4"/>
        <v>3395700.0000000005</v>
      </c>
      <c r="M17" s="72" t="s">
        <v>36</v>
      </c>
    </row>
    <row r="18" spans="1:26" x14ac:dyDescent="0.25">
      <c r="A18" s="11">
        <v>16</v>
      </c>
      <c r="B18" s="12">
        <v>1002</v>
      </c>
      <c r="C18" s="12">
        <v>10</v>
      </c>
      <c r="D18" s="12">
        <v>6</v>
      </c>
      <c r="E18" s="12" t="s">
        <v>13</v>
      </c>
      <c r="F18" s="12">
        <v>756</v>
      </c>
      <c r="G18" s="12">
        <f t="shared" si="1"/>
        <v>831.6</v>
      </c>
      <c r="H18" s="45">
        <f>H17</f>
        <v>37100</v>
      </c>
      <c r="I18" s="74">
        <v>0</v>
      </c>
      <c r="J18" s="75">
        <f t="shared" si="3"/>
        <v>0</v>
      </c>
      <c r="K18" s="76">
        <f t="shared" si="0"/>
        <v>0</v>
      </c>
      <c r="L18" s="77">
        <f t="shared" si="4"/>
        <v>2494800</v>
      </c>
      <c r="M18" s="72" t="s">
        <v>36</v>
      </c>
    </row>
    <row r="19" spans="1:26" x14ac:dyDescent="0.25">
      <c r="A19" s="11">
        <v>17</v>
      </c>
      <c r="B19" s="12">
        <v>1003</v>
      </c>
      <c r="C19" s="12">
        <v>10</v>
      </c>
      <c r="D19" s="12">
        <v>6</v>
      </c>
      <c r="E19" s="12" t="s">
        <v>19</v>
      </c>
      <c r="F19" s="12">
        <v>1035</v>
      </c>
      <c r="G19" s="12">
        <f t="shared" si="1"/>
        <v>1138.5</v>
      </c>
      <c r="H19" s="45">
        <f>H18</f>
        <v>37100</v>
      </c>
      <c r="I19" s="74">
        <v>0</v>
      </c>
      <c r="J19" s="75">
        <f t="shared" si="3"/>
        <v>0</v>
      </c>
      <c r="K19" s="76">
        <f t="shared" si="0"/>
        <v>0</v>
      </c>
      <c r="L19" s="77">
        <f t="shared" si="4"/>
        <v>3415500</v>
      </c>
      <c r="M19" s="72" t="s">
        <v>36</v>
      </c>
    </row>
    <row r="20" spans="1:26" x14ac:dyDescent="0.25">
      <c r="A20" s="11">
        <v>18</v>
      </c>
      <c r="B20" s="12">
        <v>1101</v>
      </c>
      <c r="C20" s="12">
        <v>11</v>
      </c>
      <c r="D20" s="12">
        <v>7</v>
      </c>
      <c r="E20" s="12" t="s">
        <v>19</v>
      </c>
      <c r="F20" s="12">
        <v>1029</v>
      </c>
      <c r="G20" s="12">
        <f t="shared" si="1"/>
        <v>1131.9000000000001</v>
      </c>
      <c r="H20" s="45">
        <f>H19+120</f>
        <v>37220</v>
      </c>
      <c r="I20" s="74">
        <v>0</v>
      </c>
      <c r="J20" s="75">
        <f t="shared" si="3"/>
        <v>0</v>
      </c>
      <c r="K20" s="76">
        <f t="shared" si="0"/>
        <v>0</v>
      </c>
      <c r="L20" s="77">
        <f t="shared" si="4"/>
        <v>3395700.0000000005</v>
      </c>
      <c r="M20" s="72" t="s">
        <v>36</v>
      </c>
    </row>
    <row r="21" spans="1:26" x14ac:dyDescent="0.25">
      <c r="A21" s="11">
        <v>19</v>
      </c>
      <c r="B21" s="12">
        <v>1103</v>
      </c>
      <c r="C21" s="12">
        <v>11</v>
      </c>
      <c r="D21" s="12">
        <v>7</v>
      </c>
      <c r="E21" s="12" t="s">
        <v>19</v>
      </c>
      <c r="F21" s="12">
        <v>1035</v>
      </c>
      <c r="G21" s="12">
        <f t="shared" si="1"/>
        <v>1138.5</v>
      </c>
      <c r="H21" s="45" t="e">
        <f>#REF!</f>
        <v>#REF!</v>
      </c>
      <c r="I21" s="74">
        <v>0</v>
      </c>
      <c r="J21" s="75">
        <f t="shared" si="3"/>
        <v>0</v>
      </c>
      <c r="K21" s="76">
        <f t="shared" si="0"/>
        <v>0</v>
      </c>
      <c r="L21" s="77">
        <f t="shared" si="4"/>
        <v>3415500</v>
      </c>
      <c r="M21" s="72" t="s">
        <v>36</v>
      </c>
      <c r="O21" s="55" t="s">
        <v>3</v>
      </c>
      <c r="P21" s="55"/>
      <c r="Q21" s="55"/>
      <c r="R21" s="55"/>
      <c r="S21" s="13">
        <f>SUM(F3:F23)</f>
        <v>20292</v>
      </c>
      <c r="T21" s="14">
        <f>SUM(G3:G22)</f>
        <v>21182.7</v>
      </c>
      <c r="U21" s="26"/>
      <c r="V21" s="29">
        <f>SUM(I3:I22)</f>
        <v>0</v>
      </c>
      <c r="W21" s="29">
        <f>SUM(J3:J22)</f>
        <v>0</v>
      </c>
      <c r="X21" s="27"/>
      <c r="Y21" s="30">
        <f>SUM(L3:L22)</f>
        <v>63548100</v>
      </c>
      <c r="Z21" s="1"/>
    </row>
    <row r="22" spans="1:26" x14ac:dyDescent="0.25">
      <c r="A22" s="11">
        <v>20</v>
      </c>
      <c r="B22" s="12">
        <v>1201</v>
      </c>
      <c r="C22" s="12">
        <v>12</v>
      </c>
      <c r="D22" s="12">
        <v>8</v>
      </c>
      <c r="E22" s="12" t="s">
        <v>19</v>
      </c>
      <c r="F22" s="12">
        <v>1029</v>
      </c>
      <c r="G22" s="12">
        <f t="shared" si="1"/>
        <v>1131.9000000000001</v>
      </c>
      <c r="H22" s="45" t="e">
        <f>H21+120</f>
        <v>#REF!</v>
      </c>
      <c r="I22" s="74">
        <v>0</v>
      </c>
      <c r="J22" s="75">
        <f t="shared" si="3"/>
        <v>0</v>
      </c>
      <c r="K22" s="76">
        <f t="shared" si="0"/>
        <v>0</v>
      </c>
      <c r="L22" s="77">
        <f t="shared" si="4"/>
        <v>3395700.0000000005</v>
      </c>
      <c r="M22" s="72" t="s">
        <v>36</v>
      </c>
    </row>
    <row r="23" spans="1:26" ht="15.75" thickBot="1" x14ac:dyDescent="0.3">
      <c r="A23" s="11">
        <v>21</v>
      </c>
      <c r="B23" s="46">
        <v>1203</v>
      </c>
      <c r="C23" s="46">
        <v>12</v>
      </c>
      <c r="D23" s="46">
        <v>8</v>
      </c>
      <c r="E23" s="46" t="s">
        <v>19</v>
      </c>
      <c r="F23" s="44">
        <v>1035</v>
      </c>
      <c r="G23" s="44">
        <f t="shared" si="1"/>
        <v>1138.5</v>
      </c>
      <c r="H23" s="85" t="e">
        <f t="shared" ref="H23" si="5">H22</f>
        <v>#REF!</v>
      </c>
      <c r="I23" s="74">
        <v>0</v>
      </c>
      <c r="J23" s="75">
        <f t="shared" si="3"/>
        <v>0</v>
      </c>
      <c r="K23" s="76">
        <f t="shared" si="0"/>
        <v>0</v>
      </c>
      <c r="L23" s="77">
        <f t="shared" si="4"/>
        <v>3415500</v>
      </c>
      <c r="M23" s="72" t="s">
        <v>36</v>
      </c>
    </row>
    <row r="24" spans="1:26" ht="15.75" thickBot="1" x14ac:dyDescent="0.3">
      <c r="A24" s="92" t="s">
        <v>58</v>
      </c>
      <c r="B24" s="93"/>
      <c r="C24" s="93"/>
      <c r="D24" s="93"/>
      <c r="E24" s="94"/>
      <c r="F24" s="96">
        <f t="shared" ref="F24:L24" si="6">SUM(F3:F23)</f>
        <v>20292</v>
      </c>
      <c r="G24" s="96">
        <f t="shared" si="6"/>
        <v>22321.200000000001</v>
      </c>
      <c r="H24" s="95"/>
      <c r="I24" s="105">
        <f t="shared" si="6"/>
        <v>0</v>
      </c>
      <c r="J24" s="106">
        <f t="shared" si="6"/>
        <v>0</v>
      </c>
      <c r="K24" s="107"/>
      <c r="L24" s="108">
        <f t="shared" si="6"/>
        <v>66963600</v>
      </c>
      <c r="M24" s="109"/>
    </row>
    <row r="25" spans="1:26" x14ac:dyDescent="0.25">
      <c r="A25" s="98"/>
      <c r="B25" s="98"/>
      <c r="C25" s="98"/>
      <c r="D25" s="98"/>
      <c r="E25" s="99"/>
      <c r="F25" s="100"/>
      <c r="G25" s="100"/>
      <c r="H25" s="46"/>
      <c r="I25" s="110"/>
      <c r="J25" s="111"/>
      <c r="K25" s="112"/>
      <c r="L25" s="113"/>
      <c r="M25" s="114"/>
    </row>
    <row r="26" spans="1:26" x14ac:dyDescent="0.25">
      <c r="A26" s="98"/>
      <c r="B26" s="98"/>
      <c r="C26" s="98"/>
      <c r="D26" s="98"/>
      <c r="E26" s="99"/>
      <c r="F26" s="100"/>
      <c r="G26" s="100"/>
      <c r="H26" s="46"/>
      <c r="I26" s="110"/>
      <c r="J26" s="111"/>
      <c r="K26" s="112"/>
      <c r="L26" s="113"/>
      <c r="M26" s="114"/>
    </row>
    <row r="27" spans="1:26" ht="20.25" x14ac:dyDescent="0.3">
      <c r="A27" s="101" t="s">
        <v>55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</row>
    <row r="28" spans="1:26" ht="67.5" customHeight="1" x14ac:dyDescent="0.25">
      <c r="A28" s="91" t="s">
        <v>1</v>
      </c>
      <c r="B28" s="58" t="s">
        <v>0</v>
      </c>
      <c r="C28" s="57" t="s">
        <v>2</v>
      </c>
      <c r="D28" s="57" t="s">
        <v>57</v>
      </c>
      <c r="E28" s="57" t="s">
        <v>12</v>
      </c>
      <c r="F28" s="57" t="s">
        <v>60</v>
      </c>
      <c r="G28" s="57" t="s">
        <v>11</v>
      </c>
      <c r="H28" s="58" t="s">
        <v>50</v>
      </c>
      <c r="I28" s="58" t="s">
        <v>51</v>
      </c>
      <c r="J28" s="103" t="s">
        <v>52</v>
      </c>
      <c r="K28" s="57" t="s">
        <v>53</v>
      </c>
      <c r="L28" s="57" t="s">
        <v>54</v>
      </c>
      <c r="M28" s="104" t="s">
        <v>38</v>
      </c>
    </row>
    <row r="29" spans="1:26" s="72" customFormat="1" x14ac:dyDescent="0.25">
      <c r="A29" s="55" t="s">
        <v>3</v>
      </c>
      <c r="B29" s="118"/>
      <c r="C29" s="118"/>
      <c r="D29" s="118"/>
      <c r="E29" s="118"/>
      <c r="F29" s="13" t="e">
        <f>SUM(#REF!)</f>
        <v>#REF!</v>
      </c>
      <c r="G29" s="13" t="e">
        <f>SUM(#REF!)</f>
        <v>#REF!</v>
      </c>
      <c r="H29" s="13"/>
      <c r="I29" s="89" t="e">
        <f>SUM(#REF!)</f>
        <v>#REF!</v>
      </c>
      <c r="J29" s="89" t="e">
        <f>SUM(#REF!)</f>
        <v>#REF!</v>
      </c>
      <c r="K29" s="76"/>
      <c r="L29" s="90" t="e">
        <f>SUM(#REF!)</f>
        <v>#REF!</v>
      </c>
      <c r="O29"/>
      <c r="P29"/>
      <c r="Q29"/>
      <c r="R29"/>
      <c r="S29"/>
      <c r="T29"/>
      <c r="U29"/>
      <c r="V29"/>
      <c r="W29"/>
      <c r="X29"/>
      <c r="Y29"/>
      <c r="Z29"/>
    </row>
  </sheetData>
  <mergeCells count="5">
    <mergeCell ref="A1:L1"/>
    <mergeCell ref="O21:R21"/>
    <mergeCell ref="A24:E24"/>
    <mergeCell ref="A27:M27"/>
    <mergeCell ref="A29:E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zoomScale="130" zoomScaleNormal="130" workbookViewId="0">
      <selection activeCell="H13" sqref="H13"/>
    </sheetView>
  </sheetViews>
  <sheetFormatPr defaultRowHeight="15" x14ac:dyDescent="0.25"/>
  <cols>
    <col min="1" max="1" width="9.140625" style="1"/>
    <col min="2" max="2" width="25.5703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17" t="s">
        <v>4</v>
      </c>
      <c r="B1" s="17" t="s">
        <v>14</v>
      </c>
      <c r="C1" s="17" t="s">
        <v>10</v>
      </c>
      <c r="D1" s="17" t="s">
        <v>5</v>
      </c>
      <c r="E1" s="40" t="s">
        <v>6</v>
      </c>
      <c r="F1" s="40" t="s">
        <v>7</v>
      </c>
      <c r="G1" s="40" t="s">
        <v>8</v>
      </c>
      <c r="H1" s="40" t="s">
        <v>9</v>
      </c>
      <c r="I1"/>
      <c r="J1"/>
      <c r="L1" s="1"/>
      <c r="M1" s="1"/>
    </row>
    <row r="2" spans="1:13" ht="15.75" x14ac:dyDescent="0.25">
      <c r="A2" s="121" t="s">
        <v>68</v>
      </c>
      <c r="B2" s="122"/>
      <c r="C2" s="122"/>
      <c r="D2" s="122"/>
      <c r="E2" s="122"/>
      <c r="F2" s="122"/>
      <c r="G2" s="122"/>
      <c r="H2" s="123"/>
      <c r="I2"/>
      <c r="J2"/>
      <c r="L2" s="1"/>
      <c r="M2" s="1"/>
    </row>
    <row r="3" spans="1:13" s="39" customFormat="1" ht="33.75" customHeight="1" x14ac:dyDescent="0.25">
      <c r="A3" s="18">
        <v>1</v>
      </c>
      <c r="B3" s="19" t="s">
        <v>63</v>
      </c>
      <c r="C3" s="37" t="s">
        <v>66</v>
      </c>
      <c r="D3" s="138">
        <v>5</v>
      </c>
      <c r="E3" s="139">
        <v>4089</v>
      </c>
      <c r="F3" s="140">
        <v>4498</v>
      </c>
      <c r="G3" s="141">
        <v>154545600</v>
      </c>
      <c r="H3" s="142">
        <v>170000160</v>
      </c>
      <c r="I3" s="21"/>
      <c r="J3" s="22">
        <v>2600</v>
      </c>
      <c r="K3" s="23">
        <f>F3*J3</f>
        <v>11694800</v>
      </c>
      <c r="L3" s="9"/>
      <c r="M3" s="38"/>
    </row>
    <row r="4" spans="1:13" s="39" customFormat="1" ht="33.75" customHeight="1" x14ac:dyDescent="0.25">
      <c r="A4" s="18">
        <v>2</v>
      </c>
      <c r="B4" s="19" t="s">
        <v>70</v>
      </c>
      <c r="C4" s="37" t="s">
        <v>69</v>
      </c>
      <c r="D4" s="138">
        <f>11+12</f>
        <v>23</v>
      </c>
      <c r="E4" s="143">
        <v>21780</v>
      </c>
      <c r="F4" s="144">
        <v>23958</v>
      </c>
      <c r="G4" s="145">
        <v>833443200</v>
      </c>
      <c r="H4" s="146">
        <v>916787520</v>
      </c>
      <c r="I4" s="21"/>
      <c r="J4" s="22"/>
      <c r="K4" s="23"/>
      <c r="L4" s="9"/>
      <c r="M4" s="38"/>
    </row>
    <row r="5" spans="1:13" s="39" customFormat="1" ht="33" customHeight="1" x14ac:dyDescent="0.25">
      <c r="A5" s="18">
        <v>3</v>
      </c>
      <c r="B5" s="19" t="s">
        <v>64</v>
      </c>
      <c r="C5" s="37" t="s">
        <v>67</v>
      </c>
      <c r="D5" s="138">
        <f>11+15</f>
        <v>26</v>
      </c>
      <c r="E5" s="139">
        <v>23916</v>
      </c>
      <c r="F5" s="140">
        <v>26308</v>
      </c>
      <c r="G5" s="136">
        <v>0</v>
      </c>
      <c r="H5" s="137">
        <v>0</v>
      </c>
      <c r="I5" s="21"/>
      <c r="J5" s="22"/>
      <c r="K5" s="23"/>
      <c r="L5" s="9"/>
      <c r="M5" s="38"/>
    </row>
    <row r="6" spans="1:13" s="39" customFormat="1" ht="21.75" customHeight="1" x14ac:dyDescent="0.25">
      <c r="A6" s="124" t="s">
        <v>71</v>
      </c>
      <c r="B6" s="125"/>
      <c r="C6" s="126"/>
      <c r="D6" s="20">
        <f>SUM(D3:D5)</f>
        <v>54</v>
      </c>
      <c r="E6" s="162">
        <f>SUM(E3:E5)</f>
        <v>49785</v>
      </c>
      <c r="F6" s="163">
        <f>SUM(F3:F5)</f>
        <v>54764</v>
      </c>
      <c r="G6" s="164">
        <f>SUM(G3:G5)</f>
        <v>987988800</v>
      </c>
      <c r="H6" s="165">
        <f>SUM(H3:H5)</f>
        <v>1086787680</v>
      </c>
      <c r="I6" s="21"/>
      <c r="J6" s="22"/>
      <c r="K6" s="23"/>
      <c r="L6" s="9"/>
      <c r="M6" s="38"/>
    </row>
    <row r="7" spans="1:13" s="39" customFormat="1" ht="21.75" customHeight="1" thickBot="1" x14ac:dyDescent="0.3">
      <c r="A7" s="155"/>
      <c r="B7" s="156"/>
      <c r="C7" s="157"/>
      <c r="D7" s="127"/>
      <c r="E7" s="158"/>
      <c r="F7" s="159"/>
      <c r="G7" s="160"/>
      <c r="H7" s="161"/>
      <c r="I7" s="21"/>
      <c r="J7" s="22"/>
      <c r="K7" s="23"/>
      <c r="L7" s="9"/>
      <c r="M7" s="38"/>
    </row>
    <row r="8" spans="1:13" ht="17.25" thickBot="1" x14ac:dyDescent="0.3">
      <c r="A8" s="18">
        <v>4</v>
      </c>
      <c r="B8" s="19" t="s">
        <v>72</v>
      </c>
      <c r="C8" s="37" t="s">
        <v>74</v>
      </c>
      <c r="D8" s="138">
        <v>1</v>
      </c>
      <c r="E8" s="128">
        <v>756</v>
      </c>
      <c r="F8" s="129">
        <v>832</v>
      </c>
      <c r="G8" s="130">
        <v>28516320</v>
      </c>
      <c r="H8" s="131">
        <v>31367952</v>
      </c>
      <c r="K8" s="1"/>
      <c r="L8" s="1"/>
      <c r="M8" s="1"/>
    </row>
    <row r="9" spans="1:13" ht="33.75" thickBot="1" x14ac:dyDescent="0.3">
      <c r="A9" s="18">
        <v>5</v>
      </c>
      <c r="B9" s="19" t="s">
        <v>73</v>
      </c>
      <c r="C9" s="37" t="s">
        <v>75</v>
      </c>
      <c r="D9" s="138">
        <f>6+12</f>
        <v>18</v>
      </c>
      <c r="E9" s="132">
        <v>17866</v>
      </c>
      <c r="F9" s="133">
        <v>19653</v>
      </c>
      <c r="G9" s="134">
        <v>683376400</v>
      </c>
      <c r="H9" s="135">
        <v>725523265</v>
      </c>
      <c r="K9" s="1"/>
      <c r="L9" s="1"/>
      <c r="M9" s="1"/>
    </row>
    <row r="10" spans="1:13" ht="33.75" thickBot="1" x14ac:dyDescent="0.3">
      <c r="A10" s="18">
        <v>6</v>
      </c>
      <c r="B10" s="19" t="s">
        <v>65</v>
      </c>
      <c r="C10" s="37" t="s">
        <v>77</v>
      </c>
      <c r="D10" s="138">
        <v>21</v>
      </c>
      <c r="E10" s="128">
        <v>20292</v>
      </c>
      <c r="F10" s="129">
        <v>22321</v>
      </c>
      <c r="G10" s="136">
        <v>0</v>
      </c>
      <c r="H10" s="137">
        <v>0</v>
      </c>
      <c r="K10" s="1"/>
      <c r="L10" s="1"/>
      <c r="M10" s="1"/>
    </row>
    <row r="11" spans="1:13" ht="17.25" x14ac:dyDescent="0.25">
      <c r="A11" s="147" t="s">
        <v>76</v>
      </c>
      <c r="B11" s="148"/>
      <c r="C11" s="149"/>
      <c r="D11" s="20">
        <f>D8+D9+D10</f>
        <v>40</v>
      </c>
      <c r="E11" s="162">
        <f>E8+E9+E10</f>
        <v>38914</v>
      </c>
      <c r="F11" s="162">
        <f>F8+F9+F10</f>
        <v>42806</v>
      </c>
      <c r="G11" s="164">
        <f>SUM(G8:G10)</f>
        <v>711892720</v>
      </c>
      <c r="H11" s="165">
        <f>SUM(H8:H10)</f>
        <v>756891217</v>
      </c>
      <c r="J11" s="2"/>
      <c r="K11" s="1"/>
      <c r="L11" s="1"/>
      <c r="M11" s="1"/>
    </row>
    <row r="12" spans="1:13" x14ac:dyDescent="0.25">
      <c r="K12" s="1"/>
      <c r="L12" s="1"/>
    </row>
    <row r="13" spans="1:13" ht="17.25" x14ac:dyDescent="0.25">
      <c r="A13" s="147" t="s">
        <v>78</v>
      </c>
      <c r="B13" s="148"/>
      <c r="C13" s="149"/>
      <c r="D13" s="20">
        <f>D6+D11</f>
        <v>94</v>
      </c>
      <c r="E13" s="20">
        <f>E6+E11</f>
        <v>88699</v>
      </c>
      <c r="F13" s="20">
        <f>F6+F11</f>
        <v>97570</v>
      </c>
      <c r="G13" s="166">
        <f>G6+G11</f>
        <v>1699881520</v>
      </c>
      <c r="H13" s="166">
        <f>H6+H11</f>
        <v>1843678897</v>
      </c>
      <c r="K13" s="167">
        <f>F13*3000</f>
        <v>292710000</v>
      </c>
      <c r="L13" s="1"/>
    </row>
    <row r="14" spans="1:13" x14ac:dyDescent="0.25">
      <c r="K14" s="1"/>
      <c r="L14" s="1"/>
    </row>
    <row r="15" spans="1:13" x14ac:dyDescent="0.25">
      <c r="K15" s="1"/>
      <c r="L15" s="1"/>
    </row>
    <row r="16" spans="1:13" x14ac:dyDescent="0.25">
      <c r="K16" s="1"/>
      <c r="L16" s="1"/>
    </row>
    <row r="17" spans="11:12" x14ac:dyDescent="0.25">
      <c r="K17" s="1"/>
      <c r="L17" s="1"/>
    </row>
    <row r="18" spans="11:12" x14ac:dyDescent="0.25">
      <c r="K18" s="1"/>
      <c r="L18" s="1"/>
    </row>
  </sheetData>
  <mergeCells count="4">
    <mergeCell ref="A2:H2"/>
    <mergeCell ref="A6:C6"/>
    <mergeCell ref="A11:C11"/>
    <mergeCell ref="A13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AA67"/>
  <sheetViews>
    <sheetView topLeftCell="F13" zoomScaleNormal="100" workbookViewId="0">
      <selection activeCell="X22" sqref="X22"/>
    </sheetView>
  </sheetViews>
  <sheetFormatPr defaultRowHeight="15" x14ac:dyDescent="0.25"/>
  <sheetData>
    <row r="1" spans="5:27" ht="15.75" thickBot="1" x14ac:dyDescent="0.3"/>
    <row r="2" spans="5:27" ht="17.25" thickBot="1" x14ac:dyDescent="0.3">
      <c r="E2" s="41" t="s">
        <v>34</v>
      </c>
      <c r="W2" s="5"/>
      <c r="X2" s="5"/>
      <c r="Y2" s="5"/>
      <c r="Z2" s="6"/>
      <c r="AA2" s="5"/>
    </row>
    <row r="3" spans="5:27" ht="17.25" thickBot="1" x14ac:dyDescent="0.3">
      <c r="W3" s="4"/>
      <c r="X3" s="4"/>
      <c r="Y3" s="4"/>
      <c r="Z3" s="6"/>
      <c r="AA3" s="4"/>
    </row>
    <row r="4" spans="5:27" ht="17.25" thickBot="1" x14ac:dyDescent="0.3">
      <c r="W4" s="5"/>
      <c r="X4" s="5"/>
      <c r="Y4" s="5"/>
      <c r="Z4" s="6"/>
      <c r="AA4" s="5"/>
    </row>
    <row r="5" spans="5:27" ht="17.25" thickBot="1" x14ac:dyDescent="0.3">
      <c r="H5" s="3"/>
      <c r="I5" s="3"/>
      <c r="W5" s="4"/>
      <c r="X5" s="4"/>
      <c r="Y5" s="4"/>
      <c r="Z5" s="6"/>
      <c r="AA5" s="4"/>
    </row>
    <row r="6" spans="5:27" ht="17.25" thickBot="1" x14ac:dyDescent="0.3">
      <c r="W6" s="5"/>
      <c r="X6" s="5"/>
      <c r="Y6" s="5"/>
      <c r="Z6" s="6"/>
      <c r="AA6" s="5"/>
    </row>
    <row r="7" spans="5:27" x14ac:dyDescent="0.25">
      <c r="AA7" s="7"/>
    </row>
    <row r="19" spans="21:25" ht="15.75" thickBot="1" x14ac:dyDescent="0.3"/>
    <row r="20" spans="21:25" ht="50.25" thickBot="1" x14ac:dyDescent="0.3">
      <c r="U20" s="4">
        <v>1</v>
      </c>
      <c r="V20" s="4" t="s">
        <v>45</v>
      </c>
      <c r="W20" s="4">
        <v>99.58</v>
      </c>
      <c r="X20" s="6">
        <f>W20*10.764</f>
        <v>1071.8791199999998</v>
      </c>
      <c r="Y20" s="4">
        <v>9</v>
      </c>
    </row>
    <row r="21" spans="21:25" ht="50.25" thickBot="1" x14ac:dyDescent="0.3">
      <c r="U21" s="5">
        <v>2</v>
      </c>
      <c r="V21" s="5" t="s">
        <v>46</v>
      </c>
      <c r="W21" s="5">
        <v>70.72</v>
      </c>
      <c r="X21" s="6">
        <f t="shared" ref="X21:X27" si="0">W21*10.764</f>
        <v>761.23007999999993</v>
      </c>
      <c r="Y21" s="5">
        <v>5</v>
      </c>
    </row>
    <row r="22" spans="21:25" ht="50.25" thickBot="1" x14ac:dyDescent="0.3">
      <c r="U22" s="4">
        <v>3</v>
      </c>
      <c r="V22" s="4" t="s">
        <v>45</v>
      </c>
      <c r="W22" s="4">
        <v>97.77</v>
      </c>
      <c r="X22" s="6">
        <f t="shared" si="0"/>
        <v>1052.3962799999999</v>
      </c>
      <c r="Y22" s="4">
        <v>5</v>
      </c>
    </row>
    <row r="23" spans="21:25" ht="50.25" thickBot="1" x14ac:dyDescent="0.3">
      <c r="U23" s="5">
        <v>4</v>
      </c>
      <c r="V23" s="5" t="s">
        <v>46</v>
      </c>
      <c r="W23" s="5">
        <v>70.44</v>
      </c>
      <c r="X23" s="6">
        <f t="shared" si="0"/>
        <v>758.21615999999995</v>
      </c>
      <c r="Y23" s="5">
        <v>6</v>
      </c>
    </row>
    <row r="24" spans="21:25" ht="50.25" thickBot="1" x14ac:dyDescent="0.3">
      <c r="U24" s="4">
        <v>5</v>
      </c>
      <c r="V24" s="4" t="s">
        <v>45</v>
      </c>
      <c r="W24" s="4">
        <v>78.099999999999994</v>
      </c>
      <c r="X24" s="6">
        <f t="shared" si="0"/>
        <v>840.66839999999991</v>
      </c>
      <c r="Y24" s="4">
        <v>1</v>
      </c>
    </row>
    <row r="25" spans="21:25" ht="17.25" thickBot="1" x14ac:dyDescent="0.3">
      <c r="U25" s="5">
        <v>6</v>
      </c>
      <c r="V25" s="5" t="s">
        <v>18</v>
      </c>
      <c r="W25" s="5">
        <v>70.67</v>
      </c>
      <c r="X25" s="6">
        <f t="shared" si="0"/>
        <v>760.69187999999997</v>
      </c>
      <c r="Y25" s="5">
        <v>2</v>
      </c>
    </row>
    <row r="26" spans="21:25" ht="17.25" thickBot="1" x14ac:dyDescent="0.3">
      <c r="U26" s="4">
        <v>7</v>
      </c>
      <c r="V26" s="4" t="s">
        <v>18</v>
      </c>
      <c r="W26" s="4">
        <v>70.430000000000007</v>
      </c>
      <c r="X26" s="6">
        <f t="shared" si="0"/>
        <v>758.10852</v>
      </c>
      <c r="Y26" s="4">
        <v>2</v>
      </c>
    </row>
    <row r="27" spans="21:25" ht="17.25" thickBot="1" x14ac:dyDescent="0.3">
      <c r="U27" s="5">
        <v>8</v>
      </c>
      <c r="V27" s="5" t="s">
        <v>17</v>
      </c>
      <c r="W27" s="5">
        <v>97.77</v>
      </c>
      <c r="X27" s="6">
        <f t="shared" si="0"/>
        <v>1052.3962799999999</v>
      </c>
      <c r="Y27" s="5">
        <v>1</v>
      </c>
    </row>
    <row r="54" spans="5:5" x14ac:dyDescent="0.25">
      <c r="E54" s="42" t="s">
        <v>35</v>
      </c>
    </row>
    <row r="67" spans="20:20" x14ac:dyDescent="0.25">
      <c r="T67">
        <f>8+5+8+1</f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8"/>
  <sheetViews>
    <sheetView zoomScale="115" zoomScaleNormal="115" workbookViewId="0">
      <selection activeCell="I53" sqref="I53"/>
    </sheetView>
  </sheetViews>
  <sheetFormatPr defaultRowHeight="15" x14ac:dyDescent="0.25"/>
  <cols>
    <col min="1" max="1" width="11.140625" customWidth="1"/>
    <col min="12" max="12" width="18.7109375" customWidth="1"/>
  </cols>
  <sheetData>
    <row r="1" spans="1:12" x14ac:dyDescent="0.25">
      <c r="A1" s="10" t="s">
        <v>22</v>
      </c>
    </row>
    <row r="2" spans="1:12" x14ac:dyDescent="0.25">
      <c r="A2" s="7" t="s">
        <v>41</v>
      </c>
      <c r="L2" s="10" t="s">
        <v>32</v>
      </c>
    </row>
    <row r="3" spans="1:12" x14ac:dyDescent="0.25">
      <c r="A3" t="s">
        <v>24</v>
      </c>
      <c r="B3">
        <v>1</v>
      </c>
      <c r="C3" t="s">
        <v>19</v>
      </c>
      <c r="D3">
        <v>97.75</v>
      </c>
      <c r="E3" s="6">
        <f>D3*10.764</f>
        <v>1052.181</v>
      </c>
      <c r="F3" t="s">
        <v>36</v>
      </c>
      <c r="H3">
        <f>6*4</f>
        <v>24</v>
      </c>
      <c r="L3" s="34">
        <f>4*7</f>
        <v>28</v>
      </c>
    </row>
    <row r="4" spans="1:12" x14ac:dyDescent="0.25">
      <c r="B4">
        <v>2</v>
      </c>
      <c r="C4" t="s">
        <v>13</v>
      </c>
      <c r="D4">
        <v>70.64</v>
      </c>
      <c r="E4" s="6">
        <f t="shared" ref="E4:E6" si="0">D4*10.764</f>
        <v>760.36896000000002</v>
      </c>
      <c r="F4" t="s">
        <v>36</v>
      </c>
      <c r="L4" s="34">
        <v>3</v>
      </c>
    </row>
    <row r="5" spans="1:12" x14ac:dyDescent="0.25">
      <c r="B5">
        <v>3</v>
      </c>
      <c r="C5" t="s">
        <v>19</v>
      </c>
      <c r="D5">
        <v>97.78</v>
      </c>
      <c r="E5" s="6">
        <f t="shared" si="0"/>
        <v>1052.5039199999999</v>
      </c>
      <c r="F5" t="s">
        <v>36</v>
      </c>
      <c r="L5" s="35">
        <f>SUM(L3:L4)</f>
        <v>31</v>
      </c>
    </row>
    <row r="6" spans="1:12" x14ac:dyDescent="0.25">
      <c r="B6">
        <v>4</v>
      </c>
      <c r="C6" t="s">
        <v>13</v>
      </c>
      <c r="D6">
        <v>70.41</v>
      </c>
      <c r="E6" s="6">
        <f t="shared" si="0"/>
        <v>757.89323999999988</v>
      </c>
      <c r="F6" t="s">
        <v>36</v>
      </c>
    </row>
    <row r="8" spans="1:12" x14ac:dyDescent="0.25">
      <c r="A8" s="7" t="s">
        <v>23</v>
      </c>
    </row>
    <row r="9" spans="1:12" x14ac:dyDescent="0.25">
      <c r="A9" t="s">
        <v>29</v>
      </c>
      <c r="B9">
        <v>1</v>
      </c>
      <c r="C9" t="s">
        <v>19</v>
      </c>
      <c r="D9" s="8">
        <v>97.75</v>
      </c>
      <c r="E9" s="6">
        <f t="shared" ref="E9:E12" si="1">D9*10.764</f>
        <v>1052.181</v>
      </c>
      <c r="F9" s="8" t="s">
        <v>36</v>
      </c>
    </row>
    <row r="10" spans="1:12" x14ac:dyDescent="0.25">
      <c r="B10">
        <v>2</v>
      </c>
      <c r="C10" t="s">
        <v>15</v>
      </c>
      <c r="D10" s="8">
        <v>0</v>
      </c>
      <c r="E10" s="6">
        <f t="shared" si="1"/>
        <v>0</v>
      </c>
      <c r="F10" s="8"/>
    </row>
    <row r="11" spans="1:12" x14ac:dyDescent="0.25">
      <c r="B11">
        <v>3</v>
      </c>
      <c r="C11" t="s">
        <v>13</v>
      </c>
      <c r="D11" s="8">
        <v>78.08</v>
      </c>
      <c r="E11" s="6">
        <f t="shared" si="1"/>
        <v>840.4531199999999</v>
      </c>
      <c r="F11" s="8" t="s">
        <v>36</v>
      </c>
    </row>
    <row r="12" spans="1:12" x14ac:dyDescent="0.25">
      <c r="B12">
        <v>4</v>
      </c>
      <c r="C12" t="s">
        <v>13</v>
      </c>
      <c r="D12" s="8">
        <v>70.41</v>
      </c>
      <c r="E12" s="6">
        <f t="shared" si="1"/>
        <v>757.89323999999988</v>
      </c>
      <c r="F12" s="8" t="s">
        <v>36</v>
      </c>
    </row>
    <row r="14" spans="1:12" x14ac:dyDescent="0.25">
      <c r="A14" s="7" t="s">
        <v>42</v>
      </c>
    </row>
    <row r="15" spans="1:12" x14ac:dyDescent="0.25">
      <c r="A15" t="s">
        <v>43</v>
      </c>
      <c r="B15">
        <v>1</v>
      </c>
      <c r="C15" t="s">
        <v>19</v>
      </c>
      <c r="D15">
        <v>97.75</v>
      </c>
      <c r="E15" s="6">
        <f>D15*10.764</f>
        <v>1052.181</v>
      </c>
      <c r="F15" t="s">
        <v>36</v>
      </c>
    </row>
    <row r="16" spans="1:12" x14ac:dyDescent="0.25">
      <c r="B16">
        <v>2</v>
      </c>
      <c r="C16" t="s">
        <v>13</v>
      </c>
      <c r="D16">
        <v>70.64</v>
      </c>
      <c r="E16" s="6">
        <f t="shared" ref="E16:E18" si="2">D16*10.764</f>
        <v>760.36896000000002</v>
      </c>
      <c r="F16" t="s">
        <v>37</v>
      </c>
    </row>
    <row r="17" spans="1:6" x14ac:dyDescent="0.25">
      <c r="B17">
        <v>3</v>
      </c>
      <c r="C17" t="s">
        <v>19</v>
      </c>
      <c r="D17">
        <v>97.78</v>
      </c>
      <c r="E17" s="6">
        <f t="shared" si="2"/>
        <v>1052.5039199999999</v>
      </c>
      <c r="F17" t="s">
        <v>37</v>
      </c>
    </row>
    <row r="18" spans="1:6" x14ac:dyDescent="0.25">
      <c r="B18">
        <v>4</v>
      </c>
      <c r="C18" t="s">
        <v>13</v>
      </c>
      <c r="D18">
        <v>70.41</v>
      </c>
      <c r="E18" s="6">
        <f t="shared" si="2"/>
        <v>757.89323999999988</v>
      </c>
      <c r="F18" t="s">
        <v>37</v>
      </c>
    </row>
    <row r="19" spans="1:6" x14ac:dyDescent="0.25">
      <c r="E19" s="6"/>
    </row>
    <row r="20" spans="1:6" ht="15.75" x14ac:dyDescent="0.25">
      <c r="A20" s="53" t="s">
        <v>44</v>
      </c>
      <c r="B20" s="54"/>
      <c r="C20" s="54"/>
      <c r="E20" s="6"/>
    </row>
    <row r="21" spans="1:6" x14ac:dyDescent="0.25">
      <c r="A21" t="s">
        <v>43</v>
      </c>
      <c r="B21">
        <v>1</v>
      </c>
      <c r="C21" t="s">
        <v>19</v>
      </c>
      <c r="D21">
        <v>102.65</v>
      </c>
      <c r="E21" s="6">
        <f>D21*10.764</f>
        <v>1104.9246000000001</v>
      </c>
    </row>
    <row r="22" spans="1:6" x14ac:dyDescent="0.25">
      <c r="B22">
        <v>2</v>
      </c>
      <c r="C22" t="s">
        <v>13</v>
      </c>
      <c r="D22">
        <v>72.44</v>
      </c>
      <c r="E22" s="6">
        <f t="shared" ref="E22:E24" si="3">D22*10.764</f>
        <v>779.74415999999997</v>
      </c>
    </row>
    <row r="23" spans="1:6" x14ac:dyDescent="0.25">
      <c r="B23">
        <v>3</v>
      </c>
      <c r="C23" t="s">
        <v>19</v>
      </c>
      <c r="D23">
        <v>102.86</v>
      </c>
      <c r="E23" s="6">
        <f t="shared" si="3"/>
        <v>1107.1850399999998</v>
      </c>
    </row>
    <row r="24" spans="1:6" x14ac:dyDescent="0.25">
      <c r="B24">
        <v>4</v>
      </c>
      <c r="C24" t="s">
        <v>13</v>
      </c>
      <c r="D24">
        <v>72.459999999999994</v>
      </c>
      <c r="E24" s="6">
        <f t="shared" si="3"/>
        <v>779.95943999999986</v>
      </c>
    </row>
    <row r="25" spans="1:6" x14ac:dyDescent="0.25">
      <c r="E25" s="6"/>
    </row>
    <row r="26" spans="1:6" x14ac:dyDescent="0.25">
      <c r="A26" s="7" t="s">
        <v>47</v>
      </c>
      <c r="E26" s="6"/>
    </row>
    <row r="27" spans="1:6" x14ac:dyDescent="0.25">
      <c r="A27" t="s">
        <v>43</v>
      </c>
      <c r="B27">
        <v>1</v>
      </c>
      <c r="C27" t="s">
        <v>19</v>
      </c>
      <c r="D27">
        <v>103.57</v>
      </c>
      <c r="E27" s="6">
        <f>D27*10.764</f>
        <v>1114.8274799999999</v>
      </c>
    </row>
    <row r="28" spans="1:6" x14ac:dyDescent="0.25">
      <c r="B28">
        <v>2</v>
      </c>
      <c r="C28" t="s">
        <v>13</v>
      </c>
      <c r="D28" t="s">
        <v>15</v>
      </c>
      <c r="E28" s="6">
        <v>0</v>
      </c>
    </row>
    <row r="29" spans="1:6" x14ac:dyDescent="0.25">
      <c r="B29">
        <v>3</v>
      </c>
      <c r="C29" t="s">
        <v>19</v>
      </c>
      <c r="D29">
        <v>102.86</v>
      </c>
      <c r="E29" s="6">
        <f t="shared" ref="E29:E30" si="4">D29*10.764</f>
        <v>1107.1850399999998</v>
      </c>
    </row>
    <row r="30" spans="1:6" x14ac:dyDescent="0.25">
      <c r="B30">
        <v>4</v>
      </c>
      <c r="C30" t="s">
        <v>13</v>
      </c>
      <c r="D30">
        <v>72.459999999999994</v>
      </c>
      <c r="E30" s="6">
        <f t="shared" si="4"/>
        <v>779.95943999999986</v>
      </c>
    </row>
    <row r="31" spans="1:6" x14ac:dyDescent="0.25">
      <c r="E31" s="6"/>
    </row>
    <row r="32" spans="1:6" x14ac:dyDescent="0.25">
      <c r="E32" s="6"/>
    </row>
    <row r="33" spans="1:12" ht="14.25" customHeight="1" x14ac:dyDescent="0.25">
      <c r="A33" s="7"/>
    </row>
    <row r="34" spans="1:12" x14ac:dyDescent="0.25">
      <c r="D34" s="8"/>
      <c r="E34" s="6"/>
    </row>
    <row r="35" spans="1:12" x14ac:dyDescent="0.25">
      <c r="A35" s="10" t="s">
        <v>25</v>
      </c>
      <c r="D35" s="8"/>
      <c r="E35" s="6"/>
    </row>
    <row r="36" spans="1:12" s="7" customFormat="1" x14ac:dyDescent="0.25">
      <c r="A36" s="7" t="s">
        <v>27</v>
      </c>
      <c r="D36" s="24"/>
      <c r="E36" s="25"/>
      <c r="L36" s="10" t="s">
        <v>33</v>
      </c>
    </row>
    <row r="37" spans="1:12" x14ac:dyDescent="0.25">
      <c r="A37" t="s">
        <v>26</v>
      </c>
      <c r="B37">
        <v>1</v>
      </c>
      <c r="C37" t="s">
        <v>19</v>
      </c>
      <c r="D37" s="8">
        <v>95.63</v>
      </c>
      <c r="E37" s="6">
        <f>D37*10.764</f>
        <v>1029.36132</v>
      </c>
      <c r="F37" t="s">
        <v>36</v>
      </c>
      <c r="L37" s="34">
        <f>6*3</f>
        <v>18</v>
      </c>
    </row>
    <row r="38" spans="1:12" x14ac:dyDescent="0.25">
      <c r="B38">
        <v>2</v>
      </c>
      <c r="C38" t="s">
        <v>13</v>
      </c>
      <c r="D38" s="8">
        <v>70.19</v>
      </c>
      <c r="E38" s="6">
        <f t="shared" ref="E38:E39" si="5">D38*10.764</f>
        <v>755.52515999999991</v>
      </c>
      <c r="F38" t="s">
        <v>36</v>
      </c>
      <c r="L38" s="34">
        <v>2</v>
      </c>
    </row>
    <row r="39" spans="1:12" x14ac:dyDescent="0.25">
      <c r="B39">
        <v>3</v>
      </c>
      <c r="C39" t="s">
        <v>19</v>
      </c>
      <c r="D39" s="8">
        <v>96.17</v>
      </c>
      <c r="E39" s="6">
        <f t="shared" si="5"/>
        <v>1035.1738800000001</v>
      </c>
      <c r="F39" t="s">
        <v>36</v>
      </c>
      <c r="L39" s="34">
        <v>2</v>
      </c>
    </row>
    <row r="40" spans="1:12" x14ac:dyDescent="0.25">
      <c r="L40" s="35">
        <f>SUM(L37:L39)</f>
        <v>22</v>
      </c>
    </row>
    <row r="41" spans="1:12" x14ac:dyDescent="0.25">
      <c r="A41" s="7" t="s">
        <v>23</v>
      </c>
    </row>
    <row r="42" spans="1:12" x14ac:dyDescent="0.25">
      <c r="A42" t="s">
        <v>29</v>
      </c>
      <c r="B42">
        <v>1</v>
      </c>
      <c r="C42" t="s">
        <v>19</v>
      </c>
      <c r="D42" s="8">
        <v>95.63</v>
      </c>
      <c r="E42" s="6">
        <f>D42*10.764</f>
        <v>1029.36132</v>
      </c>
      <c r="F42" t="s">
        <v>36</v>
      </c>
    </row>
    <row r="43" spans="1:12" x14ac:dyDescent="0.25">
      <c r="B43">
        <v>2</v>
      </c>
      <c r="C43" t="s">
        <v>30</v>
      </c>
      <c r="D43" s="8">
        <v>0</v>
      </c>
      <c r="E43">
        <f t="shared" ref="E43:E44" si="6">D43*10.764</f>
        <v>0</v>
      </c>
    </row>
    <row r="44" spans="1:12" x14ac:dyDescent="0.25">
      <c r="B44">
        <v>3</v>
      </c>
      <c r="C44" t="s">
        <v>19</v>
      </c>
      <c r="D44">
        <v>96.17</v>
      </c>
      <c r="E44" s="6">
        <f t="shared" si="6"/>
        <v>1035.1738800000001</v>
      </c>
      <c r="F44" t="s">
        <v>36</v>
      </c>
    </row>
    <row r="46" spans="1:12" x14ac:dyDescent="0.25">
      <c r="A46" s="7" t="s">
        <v>28</v>
      </c>
    </row>
    <row r="47" spans="1:12" x14ac:dyDescent="0.25">
      <c r="A47" t="s">
        <v>31</v>
      </c>
      <c r="B47">
        <v>1</v>
      </c>
      <c r="C47" t="s">
        <v>19</v>
      </c>
      <c r="D47">
        <v>95.63</v>
      </c>
      <c r="E47" s="6">
        <f>D47*10.764</f>
        <v>1029.36132</v>
      </c>
      <c r="F47" t="s">
        <v>36</v>
      </c>
    </row>
    <row r="48" spans="1:12" x14ac:dyDescent="0.25">
      <c r="B48">
        <v>3</v>
      </c>
      <c r="C48" t="s">
        <v>19</v>
      </c>
      <c r="D48">
        <v>96.17</v>
      </c>
      <c r="E48" s="6">
        <f>D48*10.764</f>
        <v>1035.1738800000001</v>
      </c>
      <c r="F48" s="8" t="s">
        <v>36</v>
      </c>
    </row>
    <row r="50" spans="1:5" ht="15.75" x14ac:dyDescent="0.25">
      <c r="A50" s="53" t="s">
        <v>44</v>
      </c>
    </row>
    <row r="51" spans="1:5" x14ac:dyDescent="0.25">
      <c r="A51" t="s">
        <v>26</v>
      </c>
      <c r="B51">
        <v>1</v>
      </c>
      <c r="C51" t="s">
        <v>19</v>
      </c>
      <c r="D51" s="8">
        <v>102.23</v>
      </c>
      <c r="E51" s="6">
        <f>D51*10.764</f>
        <v>1100.40372</v>
      </c>
    </row>
    <row r="52" spans="1:5" x14ac:dyDescent="0.25">
      <c r="B52">
        <v>2</v>
      </c>
      <c r="C52" t="s">
        <v>13</v>
      </c>
      <c r="D52" s="8">
        <v>72.45</v>
      </c>
      <c r="E52" s="6">
        <f t="shared" ref="E52:E53" si="7">D52*10.764</f>
        <v>779.85180000000003</v>
      </c>
    </row>
    <row r="53" spans="1:5" x14ac:dyDescent="0.25">
      <c r="B53">
        <v>3</v>
      </c>
      <c r="C53" t="s">
        <v>19</v>
      </c>
      <c r="D53" s="8">
        <v>102.35</v>
      </c>
      <c r="E53" s="6">
        <f t="shared" si="7"/>
        <v>1101.6953999999998</v>
      </c>
    </row>
    <row r="55" spans="1:5" x14ac:dyDescent="0.25">
      <c r="A55" s="7" t="s">
        <v>48</v>
      </c>
    </row>
    <row r="56" spans="1:5" x14ac:dyDescent="0.25">
      <c r="A56" t="s">
        <v>49</v>
      </c>
      <c r="B56">
        <v>1</v>
      </c>
      <c r="C56" t="s">
        <v>19</v>
      </c>
      <c r="D56" s="8">
        <v>102.23</v>
      </c>
      <c r="E56" s="6">
        <f>D56*10.764</f>
        <v>1100.40372</v>
      </c>
    </row>
    <row r="57" spans="1:5" x14ac:dyDescent="0.25">
      <c r="B57">
        <v>2</v>
      </c>
      <c r="C57" t="s">
        <v>13</v>
      </c>
      <c r="D57" s="8" t="s">
        <v>15</v>
      </c>
      <c r="E57" s="6">
        <v>0</v>
      </c>
    </row>
    <row r="58" spans="1:5" x14ac:dyDescent="0.25">
      <c r="B58">
        <v>3</v>
      </c>
      <c r="C58" t="s">
        <v>19</v>
      </c>
      <c r="D58" s="8">
        <v>107.36</v>
      </c>
      <c r="E58" s="6">
        <f t="shared" ref="E58" si="8">D58*10.764</f>
        <v>1155.6230399999999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 - Wing</vt:lpstr>
      <vt:lpstr>A - Wing (Sale)</vt:lpstr>
      <vt:lpstr>A - Wing (Rehab)</vt:lpstr>
      <vt:lpstr>B - Wing</vt:lpstr>
      <vt:lpstr>B - Wing (Sale)</vt:lpstr>
      <vt:lpstr>B -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2024-03-07T11:27:35Z</dcterms:modified>
</cp:coreProperties>
</file>