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Feburary 2024\NETRA NAMDEO SOKANDE - Cosmos\"/>
    </mc:Choice>
  </mc:AlternateContent>
  <xr:revisionPtr revIDLastSave="0" documentId="13_ncr:1_{AF16675D-7E14-48D3-886A-6AFB33194D0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52" i="4" l="1"/>
  <c r="V53" i="4" s="1"/>
  <c r="V49" i="4" l="1"/>
  <c r="V47" i="4"/>
  <c r="V43" i="4"/>
  <c r="E41" i="4"/>
  <c r="F64" i="4"/>
  <c r="F65" i="4" s="1"/>
  <c r="F61" i="4"/>
  <c r="F62" i="4"/>
  <c r="F63" i="4"/>
  <c r="F60" i="4"/>
  <c r="F57" i="4"/>
  <c r="F49" i="4"/>
  <c r="F50" i="4"/>
  <c r="F51" i="4"/>
  <c r="F52" i="4"/>
  <c r="F53" i="4"/>
  <c r="F54" i="4"/>
  <c r="F55" i="4"/>
  <c r="F56" i="4"/>
  <c r="F48" i="4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Q6" i="4" s="1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46" i="4"/>
  <c r="V48" i="4" s="1"/>
  <c r="V41" i="4"/>
  <c r="V42" i="4" s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<sst xmlns="http://schemas.openxmlformats.org/spreadsheetml/2006/main" count="48" uniqueCount="43">
  <si>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</si>
  <si>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</si>
  <si>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</si>
  <si>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</si>
  <si>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</si>
  <si>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</si>
  <si>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</si>
  <si>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</si>
  <si>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</si>
  <si>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</si>
  <si>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</si>
  <si>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</si>
  <si>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</si>
  <si>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</si>
  <si>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</si>
  <si>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</si>
  <si>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</si>
  <si>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</si>
  <si>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</si>
  <si>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</si>
  <si>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</si>
  <si>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</si>
  <si>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</si>
  <si>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</si>
  <si>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</si>
  <si>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</si>
  <si>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</si>
  <si>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</si>
  <si>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</si>
  <si>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</si>
  <si>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</si>
  <si>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</si>
  <si>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</si>
  <si>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</si>
  <si>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</si>
  <si>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</si>
  <si>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</si>
  <si>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Naupada ) -  NETRA NAMDEO SOKANDE</t>
  </si>
  <si>
    <t>Measured CA</t>
  </si>
  <si>
    <t>Index II CA</t>
  </si>
  <si>
    <t>CA</t>
  </si>
  <si>
    <t>FB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</si>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</sst>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1" fillId="0" borderId="0" xfId="0" applyFont="1" applyFill="1"/>
    <xf numFmtId="4" fontId="1" fillId="0" borderId="0" xfId="0" applyNumberFormat="1" applyFont="1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450205</xdr:colOff>
      <xdr:row>40</xdr:row>
      <xdr:rowOff>96263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6CDD81-55C4-4411-92BA-0F1482F0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28605" cy="7259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21</xdr:col>
      <xdr:colOff>297018</xdr:colOff>
      <xdr:row>50</xdr:row>
      <xdr:rowOff>67854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DE2ECF-CC27-4720-BC76-726EF6978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2489018" cy="844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591653</xdr:colOff>
      <xdr:row>48</xdr:row>
      <xdr:rowOff>106039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A99603-58DB-48D1-B3E9-04121C797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906853" cy="9059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591398</xdr:colOff>
      <xdr:row>40</xdr:row>
      <xdr:rowOff>29569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E41153-5593-4B7E-954E-3A00754D9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077798" cy="71256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600925</xdr:colOff>
      <xdr:row>45</xdr:row>
      <xdr:rowOff>67695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BBA4DB-B9AC-4E7B-B465-8F1ACAF8E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6087325" cy="7306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"/>
  <sheetViews>
    <sheetView tabSelected="1" topLeftCell="A31" zoomScaleNormal="100" workbookViewId="0">
      <selection activeCell="V51" sqref="V5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10.140625" customWidth="1"/>
    <col min="17" max="17" width="10.7109375" customWidth="1"/>
    <col min="18" max="18" width="16" customWidth="1"/>
    <col min="19" max="19" width="12.140625" customWidth="1"/>
    <col min="21" max="21" width="26.2851562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/>
      <c r="T2"/>
    </row>
    <row r="3" spans="1:20" s="52" customFormat="1" x14ac:dyDescent="0.25">
      <c r="A3" s="50">
        <f t="shared" ref="A3:A14" si="0">N3</f>
        <v>0</v>
      </c>
      <c r="B3" s="50">
        <f t="shared" ref="B3:B14" si="1">Q3</f>
        <v>471</v>
      </c>
      <c r="C3" s="50">
        <f>B3*1.2</f>
        <v>565.19999999999993</v>
      </c>
      <c r="D3" s="50">
        <f t="shared" ref="D3:D14" si="2">C3*1.2</f>
        <v>678.2399999999999</v>
      </c>
      <c r="E3" s="51">
        <f t="shared" ref="E3:E14" si="3">R3</f>
        <v>2500000</v>
      </c>
      <c r="F3" s="50">
        <f t="shared" ref="F3:F14" si="4">ROUND((E3/B3),0)</f>
        <v>5308</v>
      </c>
      <c r="G3" s="50">
        <f t="shared" ref="G3:G14" si="5">ROUND((E3/C3),0)</f>
        <v>4423</v>
      </c>
      <c r="H3" s="50">
        <f t="shared" ref="H3:H14" si="6">ROUND((E3/D3),0)</f>
        <v>3686</v>
      </c>
      <c r="I3" s="50" t="e">
        <f>#REF!</f>
        <v>#REF!</v>
      </c>
      <c r="J3" s="50">
        <f t="shared" ref="J3:J14" si="7">S3</f>
        <v>0</v>
      </c>
      <c r="O3" s="52">
        <v>0</v>
      </c>
      <c r="P3" s="52">
        <f t="shared" ref="P3:Q14" si="8">O3/1.2</f>
        <v>0</v>
      </c>
      <c r="Q3" s="52">
        <v>471</v>
      </c>
      <c r="R3" s="53">
        <v>2500000</v>
      </c>
    </row>
    <row r="4" spans="1:20" x14ac:dyDescent="0.25">
      <c r="A4" s="4">
        <f t="shared" si="0"/>
        <v>0</v>
      </c>
      <c r="B4" s="4">
        <f t="shared" si="1"/>
        <v>471</v>
      </c>
      <c r="C4" s="4">
        <f t="shared" ref="C4:C14" si="9">B4*1.2</f>
        <v>565.19999999999993</v>
      </c>
      <c r="D4" s="4">
        <f t="shared" si="2"/>
        <v>678.2399999999999</v>
      </c>
      <c r="E4" s="5">
        <f t="shared" si="3"/>
        <v>2000000</v>
      </c>
      <c r="F4" s="9">
        <f t="shared" si="4"/>
        <v>4246</v>
      </c>
      <c r="G4" s="9">
        <f t="shared" si="5"/>
        <v>3539</v>
      </c>
      <c r="H4" s="9">
        <f t="shared" si="6"/>
        <v>2949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471</v>
      </c>
      <c r="R4" s="2">
        <v>2000000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</row>
    <row r="6" spans="1:20" x14ac:dyDescent="0.25">
      <c r="A6" s="4">
        <f t="shared" ref="A6:A11" si="10">N6</f>
        <v>0</v>
      </c>
      <c r="B6" s="4">
        <f t="shared" ref="B6:B11" si="11">Q6</f>
        <v>0</v>
      </c>
      <c r="C6" s="4">
        <f t="shared" ref="C6:C11" si="12">B6*1.2</f>
        <v>0</v>
      </c>
      <c r="D6" s="4">
        <f t="shared" ref="D6:D11" si="13">C6*1.2</f>
        <v>0</v>
      </c>
      <c r="E6" s="5">
        <f t="shared" ref="E6:E11" si="14">R6</f>
        <v>0</v>
      </c>
      <c r="F6" s="4" t="e">
        <f t="shared" ref="F6:F11" si="15">ROUND((E6/B6),0)</f>
        <v>#DIV/0!</v>
      </c>
      <c r="G6" s="4" t="e">
        <f t="shared" ref="G6:G11" si="16">ROUND((E6/C6),0)</f>
        <v>#DIV/0!</v>
      </c>
      <c r="H6" s="9" t="e">
        <f t="shared" ref="H6:H11" si="17">ROUND((E6/D6),0)</f>
        <v>#DIV/0!</v>
      </c>
      <c r="I6" s="4" t="e">
        <f>#REF!</f>
        <v>#REF!</v>
      </c>
      <c r="J6" s="4">
        <f t="shared" ref="J6:J11" si="18">S6</f>
        <v>0</v>
      </c>
      <c r="O6">
        <v>0</v>
      </c>
      <c r="P6">
        <f t="shared" ref="P6:P11" si="19">O6/1.2</f>
        <v>0</v>
      </c>
      <c r="Q6">
        <f t="shared" ref="Q6:Q11" si="20">P6/1.2</f>
        <v>0</v>
      </c>
      <c r="R6" s="2">
        <v>0</v>
      </c>
    </row>
    <row r="7" spans="1:20" x14ac:dyDescent="0.25">
      <c r="A7" s="4">
        <f t="shared" ref="A7:A9" si="21">N7</f>
        <v>0</v>
      </c>
      <c r="B7" s="4">
        <f t="shared" ref="B7:B9" si="22">Q7</f>
        <v>0</v>
      </c>
      <c r="C7" s="4">
        <f t="shared" ref="C7:C9" si="23">B7*1.2</f>
        <v>0</v>
      </c>
      <c r="D7" s="4">
        <f t="shared" ref="D7:D9" si="24">C7*1.2</f>
        <v>0</v>
      </c>
      <c r="E7" s="5">
        <f t="shared" ref="E7:E9" si="25">R7</f>
        <v>0</v>
      </c>
      <c r="F7" s="4" t="e">
        <f t="shared" ref="F7:F9" si="26">ROUND((E7/B7),0)</f>
        <v>#DIV/0!</v>
      </c>
      <c r="G7" s="4" t="e">
        <f t="shared" ref="G7:G9" si="27">ROUND((E7/C7),0)</f>
        <v>#DIV/0!</v>
      </c>
      <c r="H7" s="9" t="e">
        <f t="shared" ref="H7:H9" si="28">ROUND((E7/D7),0)</f>
        <v>#DIV/0!</v>
      </c>
      <c r="I7" s="4" t="e">
        <f>#REF!</f>
        <v>#REF!</v>
      </c>
      <c r="J7" s="4">
        <f t="shared" ref="J7:J9" si="29">S7</f>
        <v>0</v>
      </c>
      <c r="O7">
        <v>0</v>
      </c>
      <c r="P7">
        <f t="shared" ref="P7:P9" si="30">O7/1.2</f>
        <v>0</v>
      </c>
      <c r="Q7">
        <f t="shared" ref="Q7:Q9" si="31">P7/1.2</f>
        <v>0</v>
      </c>
      <c r="R7" s="2">
        <v>0</v>
      </c>
    </row>
    <row r="8" spans="1:20" x14ac:dyDescent="0.2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9" t="e">
        <f t="shared" si="28"/>
        <v>#DIV/0!</v>
      </c>
      <c r="I8" s="4" t="e">
        <f>#REF!</f>
        <v>#REF!</v>
      </c>
      <c r="J8" s="4">
        <f t="shared" si="29"/>
        <v>0</v>
      </c>
      <c r="O8">
        <v>0</v>
      </c>
      <c r="P8">
        <f t="shared" si="30"/>
        <v>0</v>
      </c>
      <c r="Q8">
        <f t="shared" si="31"/>
        <v>0</v>
      </c>
      <c r="R8" s="2">
        <v>0</v>
      </c>
    </row>
    <row r="9" spans="1:20" x14ac:dyDescent="0.2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9" t="e">
        <f t="shared" si="28"/>
        <v>#DIV/0!</v>
      </c>
      <c r="I9" s="4" t="e">
        <f>#REF!</f>
        <v>#REF!</v>
      </c>
      <c r="J9" s="4">
        <f t="shared" si="29"/>
        <v>0</v>
      </c>
      <c r="O9">
        <v>0</v>
      </c>
      <c r="P9">
        <f t="shared" si="30"/>
        <v>0</v>
      </c>
      <c r="Q9">
        <f t="shared" si="31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20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8" t="s">
        <v>36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0" s="52" customFormat="1" ht="14.25" customHeight="1" x14ac:dyDescent="0.25">
      <c r="A16" s="50">
        <f t="shared" ref="A16:A32" si="32">N16</f>
        <v>0</v>
      </c>
      <c r="B16" s="50">
        <f t="shared" ref="B16:B32" si="33">Q16</f>
        <v>603</v>
      </c>
      <c r="C16" s="50">
        <f>B16*1.2</f>
        <v>723.6</v>
      </c>
      <c r="D16" s="50">
        <f t="shared" ref="D16:D32" si="34">C16*1.2</f>
        <v>868.32</v>
      </c>
      <c r="E16" s="51">
        <f t="shared" ref="E16:E32" si="35">R16</f>
        <v>2786000</v>
      </c>
      <c r="F16" s="50">
        <f t="shared" ref="F16:F32" si="36">ROUND((E16/B16),0)</f>
        <v>4620</v>
      </c>
      <c r="G16" s="50">
        <f t="shared" ref="G16:G32" si="37">ROUND((E16/C16),0)</f>
        <v>3850</v>
      </c>
      <c r="H16" s="50">
        <f t="shared" ref="H16:H32" si="38">ROUND((E16/D16),0)</f>
        <v>3208</v>
      </c>
      <c r="I16" s="50" t="e">
        <f>#REF!</f>
        <v>#REF!</v>
      </c>
      <c r="J16" s="50">
        <f t="shared" ref="J16:J32" si="39">S16</f>
        <v>0</v>
      </c>
      <c r="O16" s="52">
        <v>0</v>
      </c>
      <c r="P16" s="52">
        <f t="shared" ref="P16:Q32" si="40">O16/1.2</f>
        <v>0</v>
      </c>
      <c r="Q16" s="52">
        <v>603</v>
      </c>
      <c r="R16" s="53">
        <v>2786000</v>
      </c>
    </row>
    <row r="17" spans="1:18" s="52" customFormat="1" ht="14.25" customHeight="1" x14ac:dyDescent="0.25">
      <c r="A17" s="50">
        <f t="shared" si="32"/>
        <v>0</v>
      </c>
      <c r="B17" s="50">
        <f t="shared" si="33"/>
        <v>645</v>
      </c>
      <c r="C17" s="50">
        <f t="shared" ref="C17:C32" si="41">B17*1.2</f>
        <v>774</v>
      </c>
      <c r="D17" s="50">
        <f t="shared" si="34"/>
        <v>928.8</v>
      </c>
      <c r="E17" s="51">
        <f t="shared" si="35"/>
        <v>2944000</v>
      </c>
      <c r="F17" s="50">
        <f t="shared" si="36"/>
        <v>4564</v>
      </c>
      <c r="G17" s="50">
        <f t="shared" si="37"/>
        <v>3804</v>
      </c>
      <c r="H17" s="50">
        <f t="shared" si="38"/>
        <v>3170</v>
      </c>
      <c r="I17" s="50" t="e">
        <f>#REF!</f>
        <v>#REF!</v>
      </c>
      <c r="J17" s="50">
        <f t="shared" si="39"/>
        <v>0</v>
      </c>
      <c r="O17" s="52">
        <v>0</v>
      </c>
      <c r="P17" s="52">
        <f t="shared" si="40"/>
        <v>0</v>
      </c>
      <c r="Q17" s="52">
        <v>645</v>
      </c>
      <c r="R17" s="53">
        <v>2944000</v>
      </c>
    </row>
    <row r="18" spans="1:18" s="7" customFormat="1" ht="14.25" customHeight="1" x14ac:dyDescent="0.25">
      <c r="A18" s="54">
        <f t="shared" si="32"/>
        <v>0</v>
      </c>
      <c r="B18" s="54">
        <f t="shared" si="33"/>
        <v>390</v>
      </c>
      <c r="C18" s="54">
        <f t="shared" si="41"/>
        <v>468</v>
      </c>
      <c r="D18" s="54">
        <f t="shared" si="34"/>
        <v>561.6</v>
      </c>
      <c r="E18" s="55">
        <f t="shared" si="35"/>
        <v>1780000</v>
      </c>
      <c r="F18" s="54">
        <f t="shared" si="36"/>
        <v>4564</v>
      </c>
      <c r="G18" s="54">
        <f t="shared" si="37"/>
        <v>3803</v>
      </c>
      <c r="H18" s="54">
        <f t="shared" si="38"/>
        <v>3170</v>
      </c>
      <c r="I18" s="54" t="e">
        <f>#REF!</f>
        <v>#REF!</v>
      </c>
      <c r="J18" s="54">
        <f t="shared" si="39"/>
        <v>0</v>
      </c>
      <c r="O18" s="7">
        <v>0</v>
      </c>
      <c r="P18" s="7">
        <f t="shared" si="40"/>
        <v>0</v>
      </c>
      <c r="Q18" s="7">
        <v>390</v>
      </c>
      <c r="R18" s="56">
        <v>1780000</v>
      </c>
    </row>
    <row r="19" spans="1:18" ht="14.25" customHeight="1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18" ht="14.25" customHeight="1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18" ht="14.25" customHeight="1" x14ac:dyDescent="0.25">
      <c r="A21" s="4">
        <f t="shared" ref="A21:A24" si="42">N21</f>
        <v>0</v>
      </c>
      <c r="B21" s="4">
        <f t="shared" ref="B21:B24" si="43">Q21</f>
        <v>0</v>
      </c>
      <c r="C21" s="4">
        <f t="shared" ref="C21:C24" si="44">B21*1.2</f>
        <v>0</v>
      </c>
      <c r="D21" s="4">
        <f t="shared" ref="D21:D24" si="45">C21*1.2</f>
        <v>0</v>
      </c>
      <c r="E21" s="5">
        <f t="shared" ref="E21:E24" si="46">R21</f>
        <v>0</v>
      </c>
      <c r="F21" s="9" t="e">
        <f t="shared" ref="F21:F24" si="47">ROUND((E21/B21),0)</f>
        <v>#DIV/0!</v>
      </c>
      <c r="G21" s="9" t="e">
        <f t="shared" ref="G21:G24" si="48">ROUND((E21/C21),0)</f>
        <v>#DIV/0!</v>
      </c>
      <c r="H21" s="9" t="e">
        <f t="shared" ref="H21:H24" si="49">ROUND((E21/D21),0)</f>
        <v>#DIV/0!</v>
      </c>
      <c r="I21" s="4" t="e">
        <f>#REF!</f>
        <v>#REF!</v>
      </c>
      <c r="J21" s="50">
        <f t="shared" ref="J21:J24" si="50">S21</f>
        <v>0</v>
      </c>
      <c r="O21">
        <v>0</v>
      </c>
      <c r="P21">
        <f t="shared" ref="P21:P24" si="51">O21/1.2</f>
        <v>0</v>
      </c>
      <c r="Q21">
        <f t="shared" ref="Q21:Q24" si="52">P21/1.2</f>
        <v>0</v>
      </c>
      <c r="R21" s="2">
        <v>0</v>
      </c>
    </row>
    <row r="22" spans="1:18" ht="14.25" customHeight="1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54" t="e">
        <f t="shared" si="48"/>
        <v>#DIV/0!</v>
      </c>
      <c r="H22" s="50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18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18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18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18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18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18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F37"/>
      <c r="I37" s="4"/>
      <c r="J37" s="4"/>
      <c r="R37" s="2"/>
      <c r="X37" s="7"/>
      <c r="Y37" s="7"/>
    </row>
    <row r="38" spans="1:25" ht="14.25" customHeight="1" x14ac:dyDescent="0.3">
      <c r="F38"/>
      <c r="U38" s="29" t="s">
        <v>20</v>
      </c>
      <c r="V38" s="30"/>
      <c r="W38" s="31"/>
      <c r="X38" s="16"/>
      <c r="Y38" s="7"/>
    </row>
    <row r="39" spans="1:25" ht="38.25" customHeight="1" x14ac:dyDescent="0.3">
      <c r="S39" s="10"/>
      <c r="T39" s="10"/>
      <c r="U39" s="29" t="s">
        <v>21</v>
      </c>
      <c r="V39" s="30">
        <v>2024</v>
      </c>
      <c r="W39" s="31"/>
      <c r="X39" s="16"/>
      <c r="Y39" s="7"/>
    </row>
    <row r="40" spans="1:25" ht="16.5" x14ac:dyDescent="0.3">
      <c r="D40" t="s">
        <v>39</v>
      </c>
      <c r="E40">
        <v>752</v>
      </c>
      <c r="S40" s="10"/>
      <c r="T40" s="10"/>
      <c r="U40" s="32" t="s">
        <v>22</v>
      </c>
      <c r="V40" s="33">
        <v>2022</v>
      </c>
      <c r="W40" s="31" t="s">
        <v>23</v>
      </c>
      <c r="X40" s="16"/>
      <c r="Y40" s="7"/>
    </row>
    <row r="41" spans="1:25" ht="16.5" x14ac:dyDescent="0.3">
      <c r="E41">
        <f>E40*1.2</f>
        <v>902.4</v>
      </c>
      <c r="G41" s="6"/>
      <c r="H41" s="6"/>
      <c r="S41" s="10"/>
      <c r="T41" s="10"/>
      <c r="U41" s="34" t="s">
        <v>24</v>
      </c>
      <c r="V41" s="33">
        <f>V39-V40</f>
        <v>2</v>
      </c>
      <c r="W41" s="31"/>
      <c r="X41" s="16"/>
      <c r="Y41" s="7"/>
    </row>
    <row r="42" spans="1:25" ht="16.5" x14ac:dyDescent="0.3">
      <c r="S42" s="10"/>
      <c r="T42" s="10"/>
      <c r="U42" s="35"/>
      <c r="V42" s="33">
        <f>V41-60</f>
        <v>-58</v>
      </c>
      <c r="W42" s="31"/>
      <c r="X42" s="24"/>
      <c r="Y42" s="7"/>
    </row>
    <row r="43" spans="1:25" ht="16.5" x14ac:dyDescent="0.3">
      <c r="S43" s="10"/>
      <c r="T43" s="10"/>
      <c r="U43" s="35" t="s">
        <v>25</v>
      </c>
      <c r="V43" s="36">
        <f>902*2500</f>
        <v>2255000</v>
      </c>
      <c r="W43" s="31"/>
      <c r="X43" s="24"/>
      <c r="Y43" s="7"/>
    </row>
    <row r="44" spans="1:25" ht="16.5" x14ac:dyDescent="0.3">
      <c r="S44" s="10"/>
      <c r="T44" s="10"/>
      <c r="U44" s="35" t="s">
        <v>26</v>
      </c>
      <c r="V44" s="33"/>
      <c r="W44" s="31"/>
      <c r="X44" s="24"/>
      <c r="Y44" s="7"/>
    </row>
    <row r="45" spans="1:25" ht="39" customHeight="1" x14ac:dyDescent="0.3">
      <c r="P45" s="49" t="s">
        <v>37</v>
      </c>
      <c r="Q45" s="49"/>
      <c r="R45" s="49"/>
      <c r="S45" s="49"/>
      <c r="U45" s="35"/>
      <c r="V45" s="33"/>
      <c r="W45" s="31"/>
      <c r="X45" s="24"/>
      <c r="Y45" s="7"/>
    </row>
    <row r="46" spans="1:25" ht="16.5" x14ac:dyDescent="0.3">
      <c r="E46" t="s">
        <v>38</v>
      </c>
      <c r="U46" s="35" t="s">
        <v>27</v>
      </c>
      <c r="V46" s="37">
        <f>100-10</f>
        <v>90</v>
      </c>
      <c r="W46" s="31"/>
      <c r="X46" s="25"/>
      <c r="Y46" s="7"/>
    </row>
    <row r="47" spans="1:25" ht="16.5" x14ac:dyDescent="0.3">
      <c r="P47" s="12" t="s">
        <v>15</v>
      </c>
      <c r="Q47" s="12" t="s">
        <v>16</v>
      </c>
      <c r="R47" s="12" t="s">
        <v>17</v>
      </c>
      <c r="S47" s="12" t="s">
        <v>18</v>
      </c>
      <c r="T47" s="11"/>
      <c r="U47" s="29" t="s">
        <v>28</v>
      </c>
      <c r="V47" s="33">
        <f>V46*2/60</f>
        <v>3</v>
      </c>
      <c r="W47" s="31"/>
      <c r="X47" s="16"/>
      <c r="Y47" s="7"/>
    </row>
    <row r="48" spans="1:25" ht="16.5" x14ac:dyDescent="0.3">
      <c r="D48">
        <v>13</v>
      </c>
      <c r="E48">
        <v>10.11</v>
      </c>
      <c r="F48" s="7">
        <f>E48*D48</f>
        <v>131.43</v>
      </c>
      <c r="Q48">
        <f>N36</f>
        <v>0</v>
      </c>
      <c r="R48" s="13">
        <f>N34</f>
        <v>0</v>
      </c>
      <c r="S48" s="13">
        <f>R48*Q48</f>
        <v>0</v>
      </c>
      <c r="U48" s="29"/>
      <c r="V48" s="38">
        <f>V47%</f>
        <v>0.03</v>
      </c>
      <c r="W48" s="31"/>
      <c r="X48" s="16"/>
      <c r="Y48" s="7"/>
    </row>
    <row r="49" spans="3:25" ht="16.5" x14ac:dyDescent="0.3">
      <c r="D49">
        <v>4</v>
      </c>
      <c r="E49">
        <v>1.0900000000000001</v>
      </c>
      <c r="F49" s="7">
        <f t="shared" ref="F49:F56" si="53">E49*D49</f>
        <v>4.3600000000000003</v>
      </c>
      <c r="R49" s="6" t="s">
        <v>18</v>
      </c>
      <c r="S49" s="14">
        <f>SUM(S48:S48)</f>
        <v>0</v>
      </c>
      <c r="U49" s="29" t="s">
        <v>29</v>
      </c>
      <c r="V49" s="39">
        <f>ROUND((V43*V48),0)</f>
        <v>67650</v>
      </c>
      <c r="W49" s="31"/>
      <c r="X49" s="16"/>
      <c r="Y49" s="7"/>
    </row>
    <row r="50" spans="3:25" ht="16.5" x14ac:dyDescent="0.3">
      <c r="D50">
        <v>7.5</v>
      </c>
      <c r="E50">
        <v>3.8</v>
      </c>
      <c r="F50" s="7">
        <f t="shared" si="53"/>
        <v>28.5</v>
      </c>
      <c r="R50" s="6" t="s">
        <v>13</v>
      </c>
      <c r="S50" s="14">
        <f>S49*90%</f>
        <v>0</v>
      </c>
      <c r="U50" s="29" t="s">
        <v>40</v>
      </c>
      <c r="V50" s="39">
        <v>752</v>
      </c>
      <c r="W50" s="31"/>
      <c r="X50" s="16"/>
      <c r="Y50" s="7"/>
    </row>
    <row r="51" spans="3:25" ht="16.5" x14ac:dyDescent="0.3">
      <c r="D51">
        <v>3.8</v>
      </c>
      <c r="E51">
        <v>1</v>
      </c>
      <c r="F51" s="7">
        <f t="shared" si="53"/>
        <v>3.8</v>
      </c>
      <c r="R51" s="6" t="s">
        <v>19</v>
      </c>
      <c r="S51" s="14">
        <f>S49*80%</f>
        <v>0</v>
      </c>
      <c r="U51" s="35" t="s">
        <v>17</v>
      </c>
      <c r="V51" s="33">
        <v>5100</v>
      </c>
      <c r="W51" s="31"/>
      <c r="X51" s="16"/>
      <c r="Y51" s="7"/>
    </row>
    <row r="52" spans="3:25" ht="16.5" x14ac:dyDescent="0.3">
      <c r="D52">
        <v>9</v>
      </c>
      <c r="E52">
        <v>11.59</v>
      </c>
      <c r="F52" s="7">
        <f t="shared" si="53"/>
        <v>104.31</v>
      </c>
      <c r="S52" s="10"/>
      <c r="T52" s="10"/>
      <c r="U52" s="35" t="s">
        <v>30</v>
      </c>
      <c r="V52" s="36">
        <f>V51*V50</f>
        <v>3835200</v>
      </c>
      <c r="W52" s="31"/>
      <c r="X52" s="24"/>
      <c r="Y52" s="7"/>
    </row>
    <row r="53" spans="3:25" ht="16.5" x14ac:dyDescent="0.3">
      <c r="D53">
        <v>4</v>
      </c>
      <c r="E53">
        <v>6.24</v>
      </c>
      <c r="F53" s="7">
        <f t="shared" si="53"/>
        <v>24.96</v>
      </c>
      <c r="S53" s="10"/>
      <c r="T53" s="10"/>
      <c r="U53" s="40" t="s">
        <v>31</v>
      </c>
      <c r="V53" s="41">
        <f>V52-V49</f>
        <v>3767550</v>
      </c>
      <c r="W53" s="42"/>
      <c r="X53" s="24"/>
      <c r="Y53" s="7"/>
    </row>
    <row r="54" spans="3:25" ht="16.5" x14ac:dyDescent="0.3">
      <c r="D54">
        <v>17.260000000000002</v>
      </c>
      <c r="E54">
        <v>11.62</v>
      </c>
      <c r="F54" s="7">
        <f t="shared" si="53"/>
        <v>200.56120000000001</v>
      </c>
      <c r="P54" s="45" t="s">
        <v>14</v>
      </c>
      <c r="Q54" s="1"/>
      <c r="R54" s="1"/>
      <c r="S54" s="46"/>
      <c r="T54" s="47"/>
      <c r="U54" s="40" t="s">
        <v>32</v>
      </c>
      <c r="V54" s="41">
        <f>V53*0.9</f>
        <v>3390795</v>
      </c>
      <c r="W54" s="31"/>
      <c r="X54" s="26"/>
      <c r="Y54" s="7"/>
    </row>
    <row r="55" spans="3:25" ht="16.5" x14ac:dyDescent="0.3">
      <c r="D55">
        <v>7</v>
      </c>
      <c r="E55">
        <v>10</v>
      </c>
      <c r="F55" s="7">
        <f t="shared" si="53"/>
        <v>70</v>
      </c>
      <c r="Q55" s="1"/>
      <c r="R55" s="1"/>
      <c r="S55" s="47"/>
      <c r="T55" s="46"/>
      <c r="U55" s="40" t="s">
        <v>33</v>
      </c>
      <c r="V55" s="43">
        <f>V53*0.8</f>
        <v>3014040</v>
      </c>
      <c r="W55" s="31"/>
      <c r="X55" s="27"/>
      <c r="Y55" s="7"/>
    </row>
    <row r="56" spans="3:25" ht="16.5" x14ac:dyDescent="0.3">
      <c r="D56">
        <v>3.26</v>
      </c>
      <c r="E56">
        <v>12.2</v>
      </c>
      <c r="F56" s="7">
        <f t="shared" si="53"/>
        <v>39.771999999999998</v>
      </c>
      <c r="Q56" s="1"/>
      <c r="R56" s="1"/>
      <c r="S56" s="46"/>
      <c r="T56" s="46"/>
      <c r="U56" s="40" t="s">
        <v>34</v>
      </c>
      <c r="V56" s="44">
        <f>V53*0.025/12</f>
        <v>7849.0625</v>
      </c>
      <c r="W56" s="31"/>
      <c r="X56" s="28"/>
      <c r="Y56" s="7"/>
    </row>
    <row r="57" spans="3:25" ht="15.75" x14ac:dyDescent="0.25">
      <c r="F57" s="7">
        <f>SUM(F48:F56)</f>
        <v>607.69320000000005</v>
      </c>
      <c r="O57" s="10"/>
      <c r="P57" s="10"/>
      <c r="Q57" s="46"/>
      <c r="R57" s="46"/>
      <c r="S57" s="46"/>
      <c r="T57" s="46"/>
      <c r="U57" s="15"/>
      <c r="V57" s="17"/>
      <c r="W57" s="19"/>
      <c r="X57" s="24"/>
      <c r="Y57" s="7"/>
    </row>
    <row r="58" spans="3:25" ht="15.75" x14ac:dyDescent="0.25">
      <c r="Q58" s="1"/>
      <c r="R58" s="1"/>
      <c r="S58" s="1"/>
      <c r="T58" s="1"/>
      <c r="U58" s="20"/>
      <c r="V58" s="21"/>
      <c r="W58" s="22"/>
      <c r="X58" s="22"/>
    </row>
    <row r="59" spans="3:25" ht="15.75" x14ac:dyDescent="0.25">
      <c r="Q59" s="1"/>
      <c r="R59" s="1"/>
      <c r="S59" s="1"/>
      <c r="T59" s="1"/>
      <c r="U59" s="15"/>
      <c r="V59" s="17"/>
      <c r="W59" s="19"/>
      <c r="X59" s="19"/>
    </row>
    <row r="60" spans="3:25" ht="15.75" x14ac:dyDescent="0.25">
      <c r="C60" t="s">
        <v>41</v>
      </c>
      <c r="D60">
        <v>10.11</v>
      </c>
      <c r="E60">
        <v>2</v>
      </c>
      <c r="F60" s="7">
        <f t="shared" ref="F60:F63" si="54">E60*D60</f>
        <v>20.22</v>
      </c>
      <c r="U60" s="23"/>
      <c r="V60" s="19"/>
      <c r="W60" s="18"/>
      <c r="X60" s="18"/>
    </row>
    <row r="61" spans="3:25" x14ac:dyDescent="0.25">
      <c r="D61">
        <v>9</v>
      </c>
      <c r="E61">
        <v>2</v>
      </c>
      <c r="F61" s="7">
        <f t="shared" si="54"/>
        <v>18</v>
      </c>
    </row>
    <row r="62" spans="3:25" x14ac:dyDescent="0.25">
      <c r="D62">
        <v>9.58</v>
      </c>
      <c r="E62">
        <v>2</v>
      </c>
      <c r="F62" s="7">
        <f t="shared" si="54"/>
        <v>19.16</v>
      </c>
    </row>
    <row r="63" spans="3:25" x14ac:dyDescent="0.25">
      <c r="D63">
        <v>11.62</v>
      </c>
      <c r="E63">
        <v>2</v>
      </c>
      <c r="F63" s="7">
        <f t="shared" si="54"/>
        <v>23.24</v>
      </c>
    </row>
    <row r="64" spans="3:25" x14ac:dyDescent="0.25">
      <c r="F64" s="7">
        <f>SUM(F60:F63)</f>
        <v>80.61999999999999</v>
      </c>
    </row>
    <row r="65" spans="5:6" x14ac:dyDescent="0.25">
      <c r="E65" t="s">
        <v>42</v>
      </c>
      <c r="F65" s="7">
        <f>F57+F64</f>
        <v>688.31320000000005</v>
      </c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P28" sqref="P28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2024-02-20T07:23:31Z</dcterms:modified>
</cp:coreProperties>
</file>