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6E54DC2-A7D7-4D04-A95A-CDC069FAFD0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1" l="1"/>
  <c r="F20" i="11"/>
  <c r="E20" i="11"/>
  <c r="F14" i="11"/>
  <c r="F10" i="11"/>
  <c r="F11" i="11" s="1"/>
  <c r="E10" i="11"/>
  <c r="E11" i="11" s="1"/>
  <c r="F8" i="11"/>
  <c r="E8" i="11"/>
  <c r="F6" i="11"/>
  <c r="E6" i="11"/>
  <c r="F5" i="11"/>
  <c r="E5" i="11"/>
  <c r="E14" i="11" s="1"/>
  <c r="C20" i="11"/>
  <c r="B20" i="11"/>
  <c r="C10" i="11"/>
  <c r="C11" i="11" s="1"/>
  <c r="B10" i="11"/>
  <c r="B11" i="11" s="1"/>
  <c r="C8" i="11"/>
  <c r="B8" i="11"/>
  <c r="C6" i="11"/>
  <c r="B6" i="11"/>
  <c r="C5" i="11"/>
  <c r="C14" i="11" s="1"/>
  <c r="B5" i="11"/>
  <c r="B14" i="11" s="1"/>
  <c r="D20" i="1"/>
  <c r="C20" i="1"/>
  <c r="B20" i="1"/>
  <c r="C10" i="1"/>
  <c r="C11" i="1" s="1"/>
  <c r="C12" i="1" s="1"/>
  <c r="C13" i="1" s="1"/>
  <c r="C8" i="1"/>
  <c r="C6" i="1"/>
  <c r="C5" i="1"/>
  <c r="C14" i="1" s="1"/>
  <c r="G5" i="1"/>
  <c r="G6" i="1"/>
  <c r="F6" i="1"/>
  <c r="F5" i="1"/>
  <c r="K37" i="1"/>
  <c r="G40" i="1"/>
  <c r="H40" i="1" s="1"/>
  <c r="D40" i="1"/>
  <c r="I37" i="1"/>
  <c r="F12" i="11" l="1"/>
  <c r="F13" i="11" s="1"/>
  <c r="F15" i="11" s="1"/>
  <c r="F17" i="11" s="1"/>
  <c r="E12" i="11"/>
  <c r="E13" i="11" s="1"/>
  <c r="E15" i="11" s="1"/>
  <c r="E17" i="11" s="1"/>
  <c r="D20" i="11"/>
  <c r="B12" i="11"/>
  <c r="B13" i="11" s="1"/>
  <c r="B15" i="11" s="1"/>
  <c r="B17" i="11" s="1"/>
  <c r="C12" i="11"/>
  <c r="C13" i="11" s="1"/>
  <c r="C15" i="11" s="1"/>
  <c r="C17" i="11" s="1"/>
  <c r="C15" i="1"/>
  <c r="C17" i="1" s="1"/>
  <c r="C21" i="1" s="1"/>
  <c r="J32" i="1"/>
  <c r="J31" i="1"/>
  <c r="E19" i="11" l="1"/>
  <c r="E18" i="11"/>
  <c r="E21" i="11"/>
  <c r="G17" i="11"/>
  <c r="F19" i="11"/>
  <c r="F21" i="11"/>
  <c r="F18" i="11"/>
  <c r="D17" i="11"/>
  <c r="C19" i="11"/>
  <c r="C21" i="11"/>
  <c r="C18" i="11"/>
  <c r="B18" i="11"/>
  <c r="B19" i="11"/>
  <c r="B21" i="11"/>
  <c r="D21" i="11" s="1"/>
  <c r="C19" i="1"/>
  <c r="C18" i="1"/>
  <c r="J30" i="1"/>
  <c r="J29" i="1"/>
  <c r="J28" i="1"/>
  <c r="G39" i="1"/>
  <c r="H39" i="1" s="1"/>
  <c r="G38" i="1"/>
  <c r="H38" i="1" s="1"/>
  <c r="D39" i="1"/>
  <c r="D38" i="1"/>
  <c r="G37" i="1"/>
  <c r="G36" i="1"/>
  <c r="G35" i="1"/>
  <c r="G19" i="11" l="1"/>
  <c r="G18" i="11"/>
  <c r="G21" i="11"/>
  <c r="D19" i="11"/>
  <c r="D18" i="11"/>
  <c r="J27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D17" i="1" s="1"/>
  <c r="B21" i="1" l="1"/>
  <c r="D21" i="1" s="1"/>
  <c r="B19" i="1"/>
  <c r="B18" i="1"/>
  <c r="D18" i="1" l="1"/>
  <c r="D19" i="1"/>
</calcChain>
</file>

<file path=xl/sharedStrings.xml><?xml version="1.0" encoding="utf-8"?>
<sst xmlns="http://schemas.openxmlformats.org/spreadsheetml/2006/main" count="63" uniqueCount="34">
  <si>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</si>
  <si>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</si>
  <si>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</si>
  <si>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</si>
  <si>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</si>
  <si>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</si>
  <si>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</si>
  <si>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</si>
  <si>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</si>
  <si>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</si>
  <si>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</si>
  <si>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</si>
  <si>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</si>
  <si>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</si>
  <si>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</si>
  <si>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</si>
  <si>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</si>
  <si>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</si>
  <si>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</si>
  <si>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</si>
  <si>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</si>
  <si>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</si>
  <si>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</si>
  <si>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</si>
  <si>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</si>
  <si>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401/C</t>
  </si>
  <si>
    <t>Built up area</t>
  </si>
  <si>
    <t>RV</t>
  </si>
  <si>
    <t>DV</t>
  </si>
  <si>
    <t>Measurement Carpet Area</t>
  </si>
  <si>
    <t>Office No.</t>
  </si>
  <si>
    <t>Total Value</t>
  </si>
  <si>
    <t>Vastukala</t>
  </si>
  <si>
    <t>Yogesh 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</si>
</sst>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6" fillId="0" borderId="0" xfId="0" applyNumberFormat="1" applyFont="1"/>
    <xf numFmtId="43" fontId="0" fillId="0" borderId="1" xfId="1" applyFont="1" applyBorder="1" applyAlignment="1">
      <alignment wrapText="1"/>
    </xf>
    <xf numFmtId="0" fontId="7" fillId="0" borderId="1" xfId="0" applyFont="1" applyBorder="1"/>
    <xf numFmtId="0" fontId="0" fillId="0" borderId="1" xfId="0" applyBorder="1"/>
    <xf numFmtId="43" fontId="0" fillId="0" borderId="1" xfId="0" applyNumberFormat="1" applyBorder="1"/>
    <xf numFmtId="0" fontId="4" fillId="0" borderId="0" xfId="0" applyFont="1"/>
    <xf numFmtId="43" fontId="0" fillId="0" borderId="1" xfId="1" applyFont="1" applyBorder="1" applyAlignment="1">
      <alignment horizontal="right"/>
    </xf>
    <xf numFmtId="43" fontId="0" fillId="0" borderId="1" xfId="0" applyNumberFormat="1" applyBorder="1" applyAlignment="1">
      <alignment horizontal="right"/>
    </xf>
    <xf numFmtId="43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43" fontId="9" fillId="0" borderId="1" xfId="0" applyNumberFormat="1" applyFont="1" applyBorder="1" applyAlignment="1">
      <alignment horizontal="right"/>
    </xf>
    <xf numFmtId="43" fontId="10" fillId="0" borderId="1" xfId="0" applyNumberFormat="1" applyFont="1" applyBorder="1" applyAlignment="1">
      <alignment horizontal="right"/>
    </xf>
    <xf numFmtId="0" fontId="0" fillId="2" borderId="1" xfId="0" applyFill="1" applyBorder="1" applyAlignment="1">
      <alignment wrapText="1"/>
    </xf>
    <xf numFmtId="0" fontId="0" fillId="2" borderId="1" xfId="0" applyFill="1" applyBorder="1"/>
    <xf numFmtId="43" fontId="3" fillId="2" borderId="1" xfId="1" applyFont="1" applyFill="1" applyBorder="1" applyAlignment="1"/>
    <xf numFmtId="43" fontId="2" fillId="0" borderId="1" xfId="0" applyNumberFormat="1" applyFont="1" applyBorder="1"/>
    <xf numFmtId="164" fontId="0" fillId="0" borderId="1" xfId="1" applyNumberFormat="1" applyFont="1" applyBorder="1" applyAlignment="1"/>
    <xf numFmtId="43" fontId="5" fillId="0" borderId="1" xfId="0" applyNumberFormat="1" applyFont="1" applyBorder="1"/>
    <xf numFmtId="43" fontId="0" fillId="0" borderId="1" xfId="1" applyFont="1" applyBorder="1" applyAlignment="1"/>
    <xf numFmtId="164" fontId="0" fillId="0" borderId="1" xfId="0" applyNumberFormat="1" applyBorder="1"/>
    <xf numFmtId="43" fontId="3" fillId="0" borderId="1" xfId="1" applyFont="1" applyFill="1" applyBorder="1" applyAlignment="1"/>
    <xf numFmtId="0" fontId="0" fillId="3" borderId="0" xfId="0" applyFill="1"/>
    <xf numFmtId="0" fontId="0" fillId="3" borderId="1" xfId="0" applyFill="1" applyBorder="1"/>
    <xf numFmtId="43" fontId="0" fillId="3" borderId="1" xfId="0" applyNumberFormat="1" applyFill="1" applyBorder="1"/>
    <xf numFmtId="164" fontId="0" fillId="3" borderId="1" xfId="0" applyNumberFormat="1" applyFill="1" applyBorder="1"/>
    <xf numFmtId="10" fontId="0" fillId="3" borderId="1" xfId="0" applyNumberFormat="1" applyFill="1" applyBorder="1"/>
    <xf numFmtId="0" fontId="0" fillId="4" borderId="0" xfId="0" applyFill="1"/>
    <xf numFmtId="0" fontId="0" fillId="4" borderId="1" xfId="0" applyFill="1" applyBorder="1"/>
    <xf numFmtId="43" fontId="0" fillId="4" borderId="1" xfId="0" applyNumberFormat="1" applyFill="1" applyBorder="1"/>
    <xf numFmtId="164" fontId="0" fillId="4" borderId="1" xfId="0" applyNumberFormat="1" applyFill="1" applyBorder="1"/>
    <xf numFmtId="10" fontId="0" fillId="4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2EF3D-30AB-4C40-BDE6-A5ADE0B9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135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2382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CA55D-A626-4848-9E76-BC821E462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71182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440508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1B956-0E7D-404A-BAC5-D1009B5D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99708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506852</xdr:colOff>
      <xdr:row>89</xdr:row>
      <xdr:rowOff>172644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3B8C58-9D34-45E5-9173-8CF1E8E9A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527652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D01881-D567-4E89-84FF-7244E435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545298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360EA5-C410-460B-83A0-F918086B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04498" cy="8354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23</xdr:col>
      <xdr:colOff>497326</xdr:colOff>
      <xdr:row>88</xdr:row>
      <xdr:rowOff>96380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614419-7B0F-47CA-B685-C263A43E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4518126" cy="8097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43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9CD20-0B59-410E-90C5-8D0C777E8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837364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</xdr:row>
      <xdr:rowOff>0</xdr:rowOff>
    </xdr:from>
    <xdr:to>
      <xdr:col>25</xdr:col>
      <xdr:colOff>524629</xdr:colOff>
      <xdr:row>52</xdr:row>
      <xdr:rowOff>115353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F5836B-CBBB-471A-B1EA-803A8F291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2476500"/>
          <a:ext cx="5401429" cy="7544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A24" sqref="A24"/>
    </sheetView>
  </sheetViews>
  <sheetFormatPr defaultRowHeight="15" x14ac:dyDescent="0.25"/>
  <cols>
    <col min="1" max="1" width="21.7109375" bestFit="1" customWidth="1"/>
    <col min="2" max="2" width="18.140625" style="16" bestFit="1" customWidth="1"/>
    <col min="3" max="3" width="15.5703125" style="16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4.285156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 t="s">
        <v>30</v>
      </c>
      <c r="B2" s="37" t="s">
        <v>25</v>
      </c>
      <c r="C2" s="37">
        <v>505</v>
      </c>
      <c r="D2" s="42" t="s">
        <v>31</v>
      </c>
      <c r="E2" s="16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26500</v>
      </c>
      <c r="C3" s="38">
        <v>26500</v>
      </c>
      <c r="D3" s="35"/>
      <c r="E3" s="13"/>
      <c r="F3" s="5">
        <v>2011</v>
      </c>
      <c r="G3" s="7">
        <v>2024</v>
      </c>
      <c r="H3" s="8">
        <f>G3-F3</f>
        <v>13</v>
      </c>
      <c r="I3" s="6"/>
      <c r="L3" s="5"/>
      <c r="M3" s="7"/>
      <c r="N3" s="8"/>
      <c r="O3" s="6"/>
    </row>
    <row r="4" spans="1:15" ht="33" x14ac:dyDescent="0.3">
      <c r="A4" s="28" t="s">
        <v>1</v>
      </c>
      <c r="B4" s="38">
        <v>2800</v>
      </c>
      <c r="C4" s="38">
        <v>2800</v>
      </c>
      <c r="D4" s="35"/>
      <c r="E4" s="54" t="s">
        <v>30</v>
      </c>
      <c r="F4" s="60" t="s">
        <v>24</v>
      </c>
      <c r="G4" s="61" t="s">
        <v>26</v>
      </c>
      <c r="H4" s="8"/>
      <c r="I4" s="6"/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23700</v>
      </c>
      <c r="C5" s="38">
        <f>C3-C4</f>
        <v>23700</v>
      </c>
      <c r="D5" s="35"/>
      <c r="E5" s="54" t="s">
        <v>25</v>
      </c>
      <c r="F5" s="61">
        <f>151.11*10.764</f>
        <v>1626.5480400000001</v>
      </c>
      <c r="G5" s="62">
        <f>181.33*10.764</f>
        <v>1951.8361199999999</v>
      </c>
      <c r="H5" s="24"/>
      <c r="I5" s="40"/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2800</v>
      </c>
      <c r="C6" s="38">
        <f>C4</f>
        <v>2800</v>
      </c>
      <c r="D6" s="35"/>
      <c r="E6" s="54">
        <v>505</v>
      </c>
      <c r="F6" s="51">
        <f>66.54*10.764</f>
        <v>716.23656000000005</v>
      </c>
      <c r="G6" s="63">
        <f>73.85*10.764</f>
        <v>794.92139999999984</v>
      </c>
      <c r="H6" s="24"/>
      <c r="I6" s="17"/>
      <c r="J6" s="18"/>
      <c r="L6" s="5"/>
      <c r="M6" s="7"/>
      <c r="N6" s="8"/>
      <c r="O6" s="6"/>
    </row>
    <row r="7" spans="1:15" ht="16.5" x14ac:dyDescent="0.3">
      <c r="A7" s="27" t="s">
        <v>4</v>
      </c>
      <c r="B7" s="29">
        <v>13</v>
      </c>
      <c r="C7" s="29">
        <v>13</v>
      </c>
      <c r="D7" s="43"/>
      <c r="E7" s="48"/>
      <c r="F7" s="51"/>
      <c r="G7" s="63"/>
      <c r="H7" s="22"/>
      <c r="I7" s="47"/>
      <c r="J7" s="18"/>
      <c r="K7" s="13"/>
      <c r="L7" s="5"/>
      <c r="M7" s="10"/>
      <c r="N7" s="11"/>
      <c r="O7" s="6"/>
    </row>
    <row r="8" spans="1:15" ht="16.5" x14ac:dyDescent="0.3">
      <c r="A8" s="27" t="s">
        <v>5</v>
      </c>
      <c r="B8" s="29">
        <f>B9-B7</f>
        <v>47</v>
      </c>
      <c r="C8" s="29">
        <f>C9-C7</f>
        <v>47</v>
      </c>
      <c r="D8" s="44"/>
      <c r="E8" s="64"/>
      <c r="F8" s="51"/>
      <c r="G8" s="65"/>
      <c r="H8" s="22"/>
      <c r="I8" s="18"/>
      <c r="J8" s="18"/>
      <c r="K8" s="13"/>
      <c r="L8" s="5"/>
      <c r="M8" s="10"/>
      <c r="N8" s="11"/>
      <c r="O8" s="6"/>
    </row>
    <row r="9" spans="1:15" ht="16.5" x14ac:dyDescent="0.3">
      <c r="A9" s="27" t="s">
        <v>6</v>
      </c>
      <c r="B9" s="29">
        <v>60</v>
      </c>
      <c r="C9" s="29">
        <v>60</v>
      </c>
      <c r="D9" s="43"/>
      <c r="E9" s="66"/>
      <c r="F9" s="65"/>
      <c r="G9" s="67"/>
      <c r="H9" s="23"/>
      <c r="I9" s="18"/>
      <c r="J9" s="18"/>
      <c r="K9" s="15"/>
      <c r="L9" s="15"/>
      <c r="M9" s="14"/>
      <c r="N9" s="11"/>
      <c r="O9" s="6"/>
    </row>
    <row r="10" spans="1:15" ht="33" x14ac:dyDescent="0.3">
      <c r="A10" s="28" t="s">
        <v>7</v>
      </c>
      <c r="B10" s="29">
        <f>90*B7/B9</f>
        <v>19.5</v>
      </c>
      <c r="C10" s="29">
        <f>90*C7/C9</f>
        <v>19.5</v>
      </c>
      <c r="D10" s="43"/>
      <c r="E10" s="66"/>
      <c r="F10" s="51"/>
      <c r="G10" s="68"/>
      <c r="H10" s="23"/>
      <c r="I10" s="18"/>
      <c r="J10" s="18"/>
      <c r="K10" s="15"/>
      <c r="L10" s="15"/>
      <c r="M10" s="14"/>
      <c r="N10" s="11"/>
      <c r="O10" s="6"/>
    </row>
    <row r="11" spans="1:15" ht="16.5" x14ac:dyDescent="0.3">
      <c r="A11" s="27"/>
      <c r="B11" s="39">
        <f>B10%</f>
        <v>0.19500000000000001</v>
      </c>
      <c r="C11" s="39">
        <f>C10%</f>
        <v>0.19500000000000001</v>
      </c>
      <c r="D11" s="45"/>
      <c r="E11" s="25"/>
      <c r="F11" s="13"/>
      <c r="G11" s="22"/>
      <c r="H11" s="23"/>
      <c r="I11" s="18"/>
      <c r="J11" s="18"/>
      <c r="K11" s="15"/>
      <c r="L11" s="15"/>
      <c r="M11" s="14"/>
      <c r="N11" s="12"/>
      <c r="O11" s="6"/>
    </row>
    <row r="12" spans="1:15" ht="16.5" x14ac:dyDescent="0.3">
      <c r="A12" s="27" t="s">
        <v>8</v>
      </c>
      <c r="B12" s="38">
        <f>B6*B11</f>
        <v>546</v>
      </c>
      <c r="C12" s="38">
        <f>C6*C11</f>
        <v>546</v>
      </c>
      <c r="D12" s="46"/>
      <c r="E12" s="1"/>
      <c r="F12" s="13"/>
      <c r="G12" s="22"/>
      <c r="H12" s="23"/>
      <c r="I12" s="21"/>
      <c r="J12" s="18"/>
      <c r="K12" s="15"/>
      <c r="L12" s="15"/>
      <c r="M12" s="14"/>
      <c r="N12" s="8"/>
      <c r="O12" s="6"/>
    </row>
    <row r="13" spans="1:15" ht="16.5" x14ac:dyDescent="0.3">
      <c r="A13" s="27" t="s">
        <v>9</v>
      </c>
      <c r="B13" s="38">
        <f>B6-B12</f>
        <v>2254</v>
      </c>
      <c r="C13" s="38">
        <f>C6-C12</f>
        <v>2254</v>
      </c>
      <c r="D13" s="46"/>
      <c r="E13" s="53"/>
      <c r="F13" s="54" t="s">
        <v>29</v>
      </c>
      <c r="G13" s="55"/>
      <c r="H13" s="23"/>
      <c r="I13" s="18"/>
      <c r="J13" s="18"/>
      <c r="K13" s="15"/>
      <c r="L13" s="15"/>
      <c r="M13" s="14"/>
      <c r="N13" s="8"/>
      <c r="O13" s="6"/>
    </row>
    <row r="14" spans="1:15" ht="16.5" x14ac:dyDescent="0.3">
      <c r="A14" s="27" t="s">
        <v>2</v>
      </c>
      <c r="B14" s="38">
        <f>B5</f>
        <v>23700</v>
      </c>
      <c r="C14" s="38">
        <f>C5</f>
        <v>23700</v>
      </c>
      <c r="D14" s="35"/>
      <c r="E14" s="54" t="s">
        <v>30</v>
      </c>
      <c r="F14" s="56"/>
      <c r="G14" s="57"/>
      <c r="H14" s="23"/>
      <c r="I14" s="18"/>
      <c r="J14" s="18"/>
      <c r="K14" s="15"/>
      <c r="L14" s="15"/>
      <c r="M14" s="14"/>
      <c r="N14" s="8"/>
      <c r="O14" s="6"/>
    </row>
    <row r="15" spans="1:15" ht="16.5" x14ac:dyDescent="0.3">
      <c r="A15" s="27" t="s">
        <v>10</v>
      </c>
      <c r="B15" s="38">
        <f>B14+B13</f>
        <v>25954</v>
      </c>
      <c r="C15" s="38">
        <f>C14+C13</f>
        <v>25954</v>
      </c>
      <c r="D15" s="35"/>
      <c r="E15" s="54" t="s">
        <v>25</v>
      </c>
      <c r="F15" s="56">
        <v>1632</v>
      </c>
      <c r="G15" s="58"/>
      <c r="H15" s="23"/>
      <c r="I15" s="15"/>
      <c r="J15" s="23"/>
      <c r="K15" s="15"/>
      <c r="L15" s="15"/>
      <c r="M15" s="14"/>
      <c r="N15" s="8"/>
      <c r="O15" s="6"/>
    </row>
    <row r="16" spans="1:15" ht="16.5" x14ac:dyDescent="0.3">
      <c r="A16" s="27" t="s">
        <v>23</v>
      </c>
      <c r="B16" s="30">
        <v>1627</v>
      </c>
      <c r="C16" s="30">
        <v>716</v>
      </c>
      <c r="D16" s="31"/>
      <c r="E16" s="54">
        <v>505</v>
      </c>
      <c r="F16" s="55">
        <v>683</v>
      </c>
      <c r="G16" s="59"/>
      <c r="H16" s="22"/>
      <c r="I16" s="40"/>
      <c r="J16" s="13"/>
      <c r="L16" s="5"/>
      <c r="N16" s="11"/>
      <c r="O16" s="6"/>
    </row>
    <row r="17" spans="1:15" ht="16.5" x14ac:dyDescent="0.3">
      <c r="A17" s="27" t="s">
        <v>11</v>
      </c>
      <c r="B17" s="32">
        <f>B15*B16</f>
        <v>42227158</v>
      </c>
      <c r="C17" s="32">
        <f>C15*C16</f>
        <v>18583064</v>
      </c>
      <c r="D17" s="33">
        <f>C17+B17</f>
        <v>60810222</v>
      </c>
      <c r="E17" s="13"/>
      <c r="F17" s="23"/>
      <c r="G17" s="23"/>
      <c r="H17" s="22"/>
      <c r="I17" s="40"/>
      <c r="J17" s="13"/>
      <c r="L17" s="5"/>
      <c r="N17" s="22"/>
      <c r="O17" s="40"/>
    </row>
    <row r="18" spans="1:15" ht="16.5" x14ac:dyDescent="0.3">
      <c r="A18" s="27" t="s">
        <v>27</v>
      </c>
      <c r="B18" s="32">
        <f>B17*0.9</f>
        <v>38004442.200000003</v>
      </c>
      <c r="C18" s="32">
        <f>C17*0.9</f>
        <v>16724757.6</v>
      </c>
      <c r="D18" s="33">
        <f>D17*0.9</f>
        <v>54729199.800000004</v>
      </c>
      <c r="E18" s="13"/>
      <c r="F18" s="23"/>
      <c r="G18" s="23"/>
      <c r="H18" s="22"/>
      <c r="I18" s="40"/>
      <c r="J18" s="13"/>
      <c r="N18" s="22"/>
      <c r="O18" s="13"/>
    </row>
    <row r="19" spans="1:15" ht="16.5" x14ac:dyDescent="0.3">
      <c r="A19" s="27" t="s">
        <v>28</v>
      </c>
      <c r="B19" s="32">
        <f>B17*0.8</f>
        <v>33781726.399999999</v>
      </c>
      <c r="C19" s="32">
        <f>C17*0.8</f>
        <v>14866451.200000001</v>
      </c>
      <c r="D19" s="33">
        <f>D17*0.8</f>
        <v>48648177.600000001</v>
      </c>
      <c r="E19" s="13"/>
      <c r="F19" s="23"/>
      <c r="G19" s="23"/>
      <c r="H19" s="22"/>
      <c r="I19" s="40"/>
      <c r="J19" s="13"/>
      <c r="N19" s="22"/>
      <c r="O19" s="13"/>
    </row>
    <row r="20" spans="1:15" ht="16.5" x14ac:dyDescent="0.3">
      <c r="A20" s="27" t="s">
        <v>12</v>
      </c>
      <c r="B20" s="34">
        <f>B4*1952</f>
        <v>5465600</v>
      </c>
      <c r="C20" s="34">
        <f>C4*795</f>
        <v>2226000</v>
      </c>
      <c r="D20" s="35">
        <f>B20+C20</f>
        <v>7691600</v>
      </c>
      <c r="E20" s="13"/>
      <c r="F20" s="13"/>
      <c r="G20" s="13"/>
      <c r="I20" s="6"/>
    </row>
    <row r="21" spans="1:15" ht="16.5" x14ac:dyDescent="0.3">
      <c r="A21" s="29" t="s">
        <v>16</v>
      </c>
      <c r="B21" s="41">
        <f>B17*0.04/12</f>
        <v>140757.19333333333</v>
      </c>
      <c r="C21" s="34">
        <f>C17*0.04/12</f>
        <v>61943.546666666669</v>
      </c>
      <c r="D21" s="34">
        <f>B21+C21</f>
        <v>202700.74</v>
      </c>
      <c r="E21" s="13"/>
    </row>
    <row r="22" spans="1:15" x14ac:dyDescent="0.25">
      <c r="B22" s="20"/>
      <c r="C22" s="20"/>
    </row>
    <row r="23" spans="1:15" x14ac:dyDescent="0.25">
      <c r="B23" s="20"/>
      <c r="C23" s="20"/>
    </row>
    <row r="25" spans="1:15" x14ac:dyDescent="0.25">
      <c r="D25" t="s">
        <v>14</v>
      </c>
    </row>
    <row r="26" spans="1:15" x14ac:dyDescent="0.25">
      <c r="B26" s="49" t="s">
        <v>20</v>
      </c>
      <c r="C26" s="49" t="s">
        <v>15</v>
      </c>
      <c r="D26" s="50" t="s">
        <v>21</v>
      </c>
      <c r="E26" s="50"/>
      <c r="F26" s="50" t="s">
        <v>11</v>
      </c>
      <c r="G26" s="50" t="s">
        <v>17</v>
      </c>
      <c r="H26" s="50" t="s">
        <v>18</v>
      </c>
      <c r="I26" s="50" t="s">
        <v>19</v>
      </c>
      <c r="J26" s="50"/>
    </row>
    <row r="27" spans="1:15" ht="17.25" x14ac:dyDescent="0.3">
      <c r="B27" s="49"/>
      <c r="C27" s="49">
        <v>528</v>
      </c>
      <c r="D27" s="50"/>
      <c r="E27" s="50"/>
      <c r="F27" s="50">
        <v>13500000</v>
      </c>
      <c r="G27" s="51">
        <f t="shared" ref="G27:G33" si="0">F27/C27</f>
        <v>25568.18181818182</v>
      </c>
      <c r="H27" s="51" t="e">
        <f>F27/D27</f>
        <v>#DIV/0!</v>
      </c>
      <c r="I27" s="51" t="e">
        <f t="shared" ref="I27:I33" si="1">F27/B27</f>
        <v>#DIV/0!</v>
      </c>
      <c r="J27" s="50">
        <f t="shared" ref="J27:J32" si="2">D27/C27</f>
        <v>0</v>
      </c>
      <c r="K27" s="26"/>
    </row>
    <row r="28" spans="1:15" ht="17.25" x14ac:dyDescent="0.3">
      <c r="B28" s="49"/>
      <c r="C28" s="49">
        <v>520</v>
      </c>
      <c r="D28" s="50"/>
      <c r="E28" s="50"/>
      <c r="F28" s="50">
        <v>13500000</v>
      </c>
      <c r="G28" s="51">
        <f t="shared" si="0"/>
        <v>25961.538461538461</v>
      </c>
      <c r="H28" s="51" t="e">
        <f>F28/D28</f>
        <v>#DIV/0!</v>
      </c>
      <c r="I28" s="51" t="e">
        <f t="shared" si="1"/>
        <v>#DIV/0!</v>
      </c>
      <c r="J28" s="50">
        <f t="shared" si="2"/>
        <v>0</v>
      </c>
      <c r="K28" s="26"/>
    </row>
    <row r="29" spans="1:15" x14ac:dyDescent="0.25">
      <c r="B29" s="49"/>
      <c r="C29" s="49">
        <v>1500</v>
      </c>
      <c r="D29" s="50"/>
      <c r="E29" s="50"/>
      <c r="F29" s="51">
        <v>33800000</v>
      </c>
      <c r="G29" s="51">
        <f t="shared" si="0"/>
        <v>22533.333333333332</v>
      </c>
      <c r="H29" s="51" t="e">
        <f t="shared" ref="H29:H33" si="3">F29/D29</f>
        <v>#DIV/0!</v>
      </c>
      <c r="I29" s="51" t="e">
        <f t="shared" si="1"/>
        <v>#DIV/0!</v>
      </c>
      <c r="J29" s="50">
        <f t="shared" si="2"/>
        <v>0</v>
      </c>
    </row>
    <row r="30" spans="1:15" x14ac:dyDescent="0.25">
      <c r="B30" s="49"/>
      <c r="C30" s="49">
        <v>720</v>
      </c>
      <c r="D30" s="50"/>
      <c r="E30" s="50"/>
      <c r="F30" s="51">
        <v>18000000</v>
      </c>
      <c r="G30" s="51">
        <f t="shared" si="0"/>
        <v>25000</v>
      </c>
      <c r="H30" s="51" t="e">
        <f t="shared" si="3"/>
        <v>#DIV/0!</v>
      </c>
      <c r="I30" s="51" t="e">
        <f t="shared" si="1"/>
        <v>#DIV/0!</v>
      </c>
      <c r="J30" s="50">
        <f t="shared" si="2"/>
        <v>0</v>
      </c>
    </row>
    <row r="31" spans="1:15" x14ac:dyDescent="0.25">
      <c r="B31" s="49"/>
      <c r="C31" s="49">
        <v>545</v>
      </c>
      <c r="D31" s="50"/>
      <c r="E31" s="50"/>
      <c r="F31" s="51">
        <v>16000000</v>
      </c>
      <c r="G31" s="51">
        <f t="shared" si="0"/>
        <v>29357.798165137614</v>
      </c>
      <c r="H31" s="51" t="e">
        <f t="shared" si="3"/>
        <v>#DIV/0!</v>
      </c>
      <c r="I31" s="51" t="e">
        <f t="shared" si="1"/>
        <v>#DIV/0!</v>
      </c>
      <c r="J31" s="50">
        <f t="shared" si="2"/>
        <v>0</v>
      </c>
    </row>
    <row r="32" spans="1:15" x14ac:dyDescent="0.25">
      <c r="B32" s="49"/>
      <c r="C32" s="49"/>
      <c r="D32" s="50"/>
      <c r="E32" s="50"/>
      <c r="F32" s="51"/>
      <c r="G32" s="51" t="e">
        <f t="shared" si="0"/>
        <v>#DIV/0!</v>
      </c>
      <c r="H32" s="51" t="e">
        <f t="shared" si="3"/>
        <v>#DIV/0!</v>
      </c>
      <c r="I32" s="51" t="e">
        <f t="shared" si="1"/>
        <v>#DIV/0!</v>
      </c>
      <c r="J32" s="50" t="e">
        <f t="shared" si="2"/>
        <v>#DIV/0!</v>
      </c>
    </row>
    <row r="33" spans="1:11" x14ac:dyDescent="0.25">
      <c r="B33" s="49"/>
      <c r="C33" s="49"/>
      <c r="D33" s="50"/>
      <c r="E33" s="50"/>
      <c r="F33" s="50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  <c r="J33" s="50"/>
    </row>
    <row r="34" spans="1:11" x14ac:dyDescent="0.25">
      <c r="B34" s="49" t="s">
        <v>22</v>
      </c>
      <c r="C34" s="49"/>
      <c r="D34" s="50"/>
      <c r="E34" s="50"/>
      <c r="F34" s="50"/>
      <c r="G34" s="50"/>
      <c r="H34" s="50"/>
      <c r="I34" s="50"/>
      <c r="J34" s="50"/>
    </row>
    <row r="35" spans="1:11" x14ac:dyDescent="0.25">
      <c r="B35" s="49">
        <v>8623</v>
      </c>
      <c r="C35" s="49">
        <v>203001000</v>
      </c>
      <c r="D35" s="50">
        <f t="shared" ref="D35:D40" si="4">C35/B35</f>
        <v>23541.806795778732</v>
      </c>
      <c r="E35" s="50">
        <v>12180100</v>
      </c>
      <c r="F35" s="50">
        <v>30000</v>
      </c>
      <c r="G35" s="51">
        <f t="shared" ref="G35:G40" si="5">F35+E35+C35</f>
        <v>215211100</v>
      </c>
      <c r="H35" s="50">
        <f t="shared" ref="H35:H40" si="6">G35/B35</f>
        <v>24957.79890989215</v>
      </c>
      <c r="I35" s="51"/>
      <c r="J35" s="50"/>
    </row>
    <row r="36" spans="1:11" x14ac:dyDescent="0.25">
      <c r="B36" s="49"/>
      <c r="C36" s="49"/>
      <c r="D36" s="50" t="e">
        <f t="shared" si="4"/>
        <v>#DIV/0!</v>
      </c>
      <c r="E36" s="50">
        <v>696000</v>
      </c>
      <c r="F36" s="50">
        <v>30000</v>
      </c>
      <c r="G36" s="51">
        <f t="shared" si="5"/>
        <v>726000</v>
      </c>
      <c r="H36" s="50" t="e">
        <f t="shared" si="6"/>
        <v>#DIV/0!</v>
      </c>
      <c r="I36" s="51"/>
      <c r="J36" s="50"/>
    </row>
    <row r="37" spans="1:11" x14ac:dyDescent="0.25">
      <c r="B37" s="49"/>
      <c r="C37" s="49"/>
      <c r="D37" s="50" t="e">
        <f t="shared" si="4"/>
        <v>#DIV/0!</v>
      </c>
      <c r="E37" s="50">
        <v>1120000</v>
      </c>
      <c r="F37" s="50">
        <v>30000</v>
      </c>
      <c r="G37" s="51">
        <f t="shared" si="5"/>
        <v>1150000</v>
      </c>
      <c r="H37" s="50" t="e">
        <f t="shared" si="6"/>
        <v>#DIV/0!</v>
      </c>
      <c r="I37" s="50" t="e">
        <f>C37/A37</f>
        <v>#DIV/0!</v>
      </c>
      <c r="J37" s="50"/>
      <c r="K37">
        <f>114.77*10.764</f>
        <v>1235.38428</v>
      </c>
    </row>
    <row r="38" spans="1:11" ht="15.75" x14ac:dyDescent="0.25">
      <c r="A38" s="52"/>
      <c r="B38" s="49"/>
      <c r="C38" s="49"/>
      <c r="D38" s="50" t="e">
        <f t="shared" si="4"/>
        <v>#DIV/0!</v>
      </c>
      <c r="E38" s="50">
        <v>889000</v>
      </c>
      <c r="F38" s="50">
        <v>30000</v>
      </c>
      <c r="G38" s="51">
        <f t="shared" si="5"/>
        <v>919000</v>
      </c>
      <c r="H38" s="50" t="e">
        <f t="shared" si="6"/>
        <v>#DIV/0!</v>
      </c>
      <c r="I38" s="50"/>
      <c r="J38" s="50"/>
    </row>
    <row r="39" spans="1:11" ht="15.75" x14ac:dyDescent="0.25">
      <c r="A39" s="52"/>
      <c r="B39" s="49"/>
      <c r="C39" s="49"/>
      <c r="D39" s="50" t="e">
        <f t="shared" si="4"/>
        <v>#DIV/0!</v>
      </c>
      <c r="E39" s="50">
        <v>735000</v>
      </c>
      <c r="F39" s="50">
        <v>30000</v>
      </c>
      <c r="G39" s="51">
        <f t="shared" si="5"/>
        <v>765000</v>
      </c>
      <c r="H39" s="50" t="e">
        <f t="shared" si="6"/>
        <v>#DIV/0!</v>
      </c>
      <c r="I39" s="50"/>
      <c r="J39" s="50"/>
    </row>
    <row r="40" spans="1:11" ht="15.75" x14ac:dyDescent="0.25">
      <c r="A40" s="52"/>
      <c r="B40" s="49"/>
      <c r="C40" s="49"/>
      <c r="D40" s="50" t="e">
        <f t="shared" si="4"/>
        <v>#DIV/0!</v>
      </c>
      <c r="E40" s="50">
        <v>960000</v>
      </c>
      <c r="F40" s="50">
        <v>30000</v>
      </c>
      <c r="G40" s="51">
        <f t="shared" si="5"/>
        <v>990000</v>
      </c>
      <c r="H40" s="50" t="e">
        <f t="shared" si="6"/>
        <v>#DIV/0!</v>
      </c>
      <c r="I40" s="50"/>
      <c r="J40" s="50"/>
    </row>
    <row r="41" spans="1:11" ht="15.75" x14ac:dyDescent="0.25">
      <c r="A41" s="52"/>
      <c r="B41" s="49"/>
      <c r="C41" s="49"/>
      <c r="D41" s="50"/>
      <c r="E41" s="50"/>
      <c r="F41" s="50"/>
      <c r="G41" s="50"/>
      <c r="H41" s="50"/>
      <c r="I41" s="50"/>
      <c r="J41" s="50"/>
    </row>
    <row r="42" spans="1:11" ht="15.75" x14ac:dyDescent="0.25">
      <c r="A42" s="52"/>
      <c r="B42" s="49"/>
      <c r="C42" s="49"/>
      <c r="D42" s="50"/>
      <c r="E42" s="50"/>
      <c r="F42" s="50"/>
      <c r="G42" s="50"/>
      <c r="H42" s="50"/>
      <c r="I42" s="50"/>
      <c r="J42" s="50"/>
    </row>
    <row r="43" spans="1:11" ht="15.75" x14ac:dyDescent="0.25">
      <c r="A43" s="52"/>
      <c r="B43" s="49"/>
      <c r="C43" s="49"/>
      <c r="D43" s="50"/>
      <c r="E43" s="50"/>
      <c r="F43" s="50"/>
      <c r="G43" s="50"/>
      <c r="H43" s="50"/>
      <c r="I43" s="50"/>
      <c r="J43" s="50"/>
    </row>
    <row r="44" spans="1:11" ht="15.75" x14ac:dyDescent="0.25">
      <c r="A44" s="52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3"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9"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topLeftCell="E7" workbookViewId="0">
      <selection activeCell="AC50" sqref="AC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:G21"/>
  <sheetViews>
    <sheetView workbookViewId="0">
      <selection activeCell="J21" sqref="J21"/>
    </sheetView>
  </sheetViews>
  <sheetFormatPr defaultRowHeight="15" x14ac:dyDescent="0.25"/>
  <cols>
    <col min="1" max="1" width="33.28515625" bestFit="1" customWidth="1"/>
    <col min="2" max="7" width="14.28515625" bestFit="1" customWidth="1"/>
  </cols>
  <sheetData>
    <row r="1" spans="1:7" x14ac:dyDescent="0.25">
      <c r="B1" s="69"/>
      <c r="C1" s="69"/>
      <c r="D1" s="69" t="s">
        <v>32</v>
      </c>
      <c r="E1" s="74"/>
      <c r="F1" s="74"/>
      <c r="G1" s="74" t="s">
        <v>33</v>
      </c>
    </row>
    <row r="2" spans="1:7" x14ac:dyDescent="0.25">
      <c r="A2" s="50" t="s">
        <v>30</v>
      </c>
      <c r="B2" s="70" t="s">
        <v>25</v>
      </c>
      <c r="C2" s="70">
        <v>505</v>
      </c>
      <c r="D2" s="70" t="s">
        <v>31</v>
      </c>
      <c r="E2" s="75" t="s">
        <v>25</v>
      </c>
      <c r="F2" s="75">
        <v>505</v>
      </c>
      <c r="G2" s="75" t="s">
        <v>31</v>
      </c>
    </row>
    <row r="3" spans="1:7" x14ac:dyDescent="0.25">
      <c r="A3" s="50" t="s">
        <v>0</v>
      </c>
      <c r="B3" s="71">
        <v>26500</v>
      </c>
      <c r="C3" s="71">
        <v>26500</v>
      </c>
      <c r="D3" s="71"/>
      <c r="E3" s="76">
        <v>27000</v>
      </c>
      <c r="F3" s="76">
        <v>27000</v>
      </c>
      <c r="G3" s="76"/>
    </row>
    <row r="4" spans="1:7" x14ac:dyDescent="0.25">
      <c r="A4" s="50" t="s">
        <v>1</v>
      </c>
      <c r="B4" s="71">
        <v>2800</v>
      </c>
      <c r="C4" s="71">
        <v>2800</v>
      </c>
      <c r="D4" s="71"/>
      <c r="E4" s="76">
        <v>2800</v>
      </c>
      <c r="F4" s="76">
        <v>2800</v>
      </c>
      <c r="G4" s="76"/>
    </row>
    <row r="5" spans="1:7" x14ac:dyDescent="0.25">
      <c r="A5" s="50" t="s">
        <v>2</v>
      </c>
      <c r="B5" s="71">
        <f>B3-B4</f>
        <v>23700</v>
      </c>
      <c r="C5" s="71">
        <f>C3-C4</f>
        <v>23700</v>
      </c>
      <c r="D5" s="71"/>
      <c r="E5" s="76">
        <f>E3-E4</f>
        <v>24200</v>
      </c>
      <c r="F5" s="76">
        <f>F3-F4</f>
        <v>24200</v>
      </c>
      <c r="G5" s="76"/>
    </row>
    <row r="6" spans="1:7" x14ac:dyDescent="0.25">
      <c r="A6" s="50" t="s">
        <v>3</v>
      </c>
      <c r="B6" s="71">
        <f>B4</f>
        <v>2800</v>
      </c>
      <c r="C6" s="71">
        <f>C4</f>
        <v>2800</v>
      </c>
      <c r="D6" s="71"/>
      <c r="E6" s="76">
        <f>E4</f>
        <v>2800</v>
      </c>
      <c r="F6" s="76">
        <f>F4</f>
        <v>2800</v>
      </c>
      <c r="G6" s="76"/>
    </row>
    <row r="7" spans="1:7" x14ac:dyDescent="0.25">
      <c r="A7" s="50" t="s">
        <v>4</v>
      </c>
      <c r="B7" s="70">
        <v>13</v>
      </c>
      <c r="C7" s="70">
        <v>13</v>
      </c>
      <c r="D7" s="70"/>
      <c r="E7" s="75">
        <v>13</v>
      </c>
      <c r="F7" s="75">
        <v>13</v>
      </c>
      <c r="G7" s="75"/>
    </row>
    <row r="8" spans="1:7" x14ac:dyDescent="0.25">
      <c r="A8" s="50" t="s">
        <v>5</v>
      </c>
      <c r="B8" s="70">
        <f>B9-B7</f>
        <v>47</v>
      </c>
      <c r="C8" s="70">
        <f>C9-C7</f>
        <v>47</v>
      </c>
      <c r="D8" s="72"/>
      <c r="E8" s="75">
        <f>E9-E7</f>
        <v>47</v>
      </c>
      <c r="F8" s="75">
        <f>F9-F7</f>
        <v>47</v>
      </c>
      <c r="G8" s="77"/>
    </row>
    <row r="9" spans="1:7" x14ac:dyDescent="0.25">
      <c r="A9" s="50" t="s">
        <v>6</v>
      </c>
      <c r="B9" s="70">
        <v>60</v>
      </c>
      <c r="C9" s="70">
        <v>60</v>
      </c>
      <c r="D9" s="70"/>
      <c r="E9" s="75">
        <v>60</v>
      </c>
      <c r="F9" s="75">
        <v>60</v>
      </c>
      <c r="G9" s="75"/>
    </row>
    <row r="10" spans="1:7" x14ac:dyDescent="0.25">
      <c r="A10" s="50" t="s">
        <v>7</v>
      </c>
      <c r="B10" s="70">
        <f>90*B7/B9</f>
        <v>19.5</v>
      </c>
      <c r="C10" s="70">
        <f>90*C7/C9</f>
        <v>19.5</v>
      </c>
      <c r="D10" s="70"/>
      <c r="E10" s="75">
        <f>90*E7/E9</f>
        <v>19.5</v>
      </c>
      <c r="F10" s="75">
        <f>90*F7/F9</f>
        <v>19.5</v>
      </c>
      <c r="G10" s="75"/>
    </row>
    <row r="11" spans="1:7" x14ac:dyDescent="0.25">
      <c r="A11" s="50"/>
      <c r="B11" s="73">
        <f>B10%</f>
        <v>0.19500000000000001</v>
      </c>
      <c r="C11" s="73">
        <f>C10%</f>
        <v>0.19500000000000001</v>
      </c>
      <c r="D11" s="73"/>
      <c r="E11" s="78">
        <f>E10%</f>
        <v>0.19500000000000001</v>
      </c>
      <c r="F11" s="78">
        <f>F10%</f>
        <v>0.19500000000000001</v>
      </c>
      <c r="G11" s="78"/>
    </row>
    <row r="12" spans="1:7" x14ac:dyDescent="0.25">
      <c r="A12" s="50" t="s">
        <v>8</v>
      </c>
      <c r="B12" s="71">
        <f>B6*B11</f>
        <v>546</v>
      </c>
      <c r="C12" s="71">
        <f>C6*C11</f>
        <v>546</v>
      </c>
      <c r="D12" s="71"/>
      <c r="E12" s="76">
        <f>E6*E11</f>
        <v>546</v>
      </c>
      <c r="F12" s="76">
        <f>F6*F11</f>
        <v>546</v>
      </c>
      <c r="G12" s="76"/>
    </row>
    <row r="13" spans="1:7" x14ac:dyDescent="0.25">
      <c r="A13" s="50" t="s">
        <v>9</v>
      </c>
      <c r="B13" s="71">
        <f>B6-B12</f>
        <v>2254</v>
      </c>
      <c r="C13" s="71">
        <f>C6-C12</f>
        <v>2254</v>
      </c>
      <c r="D13" s="71"/>
      <c r="E13" s="76">
        <f>E6-E12</f>
        <v>2254</v>
      </c>
      <c r="F13" s="76">
        <f>F6-F12</f>
        <v>2254</v>
      </c>
      <c r="G13" s="76"/>
    </row>
    <row r="14" spans="1:7" x14ac:dyDescent="0.25">
      <c r="A14" s="50" t="s">
        <v>2</v>
      </c>
      <c r="B14" s="71">
        <f>B5</f>
        <v>23700</v>
      </c>
      <c r="C14" s="71">
        <f>C5</f>
        <v>23700</v>
      </c>
      <c r="D14" s="71"/>
      <c r="E14" s="76">
        <f>E5</f>
        <v>24200</v>
      </c>
      <c r="F14" s="76">
        <f>F5</f>
        <v>24200</v>
      </c>
      <c r="G14" s="76"/>
    </row>
    <row r="15" spans="1:7" x14ac:dyDescent="0.25">
      <c r="A15" s="50" t="s">
        <v>10</v>
      </c>
      <c r="B15" s="71">
        <f>B14+B13</f>
        <v>25954</v>
      </c>
      <c r="C15" s="71">
        <f>C14+C13</f>
        <v>25954</v>
      </c>
      <c r="D15" s="71"/>
      <c r="E15" s="76">
        <f>E14+E13</f>
        <v>26454</v>
      </c>
      <c r="F15" s="76">
        <f>F14+F13</f>
        <v>26454</v>
      </c>
      <c r="G15" s="76"/>
    </row>
    <row r="16" spans="1:7" x14ac:dyDescent="0.25">
      <c r="A16" s="50" t="s">
        <v>23</v>
      </c>
      <c r="B16" s="70">
        <v>1627</v>
      </c>
      <c r="C16" s="70">
        <v>716</v>
      </c>
      <c r="D16" s="70"/>
      <c r="E16" s="75">
        <v>1627</v>
      </c>
      <c r="F16" s="75">
        <v>716</v>
      </c>
      <c r="G16" s="75"/>
    </row>
    <row r="17" spans="1:7" x14ac:dyDescent="0.25">
      <c r="A17" s="50" t="s">
        <v>11</v>
      </c>
      <c r="B17" s="71">
        <f>B15*B16</f>
        <v>42227158</v>
      </c>
      <c r="C17" s="71">
        <f>C15*C16</f>
        <v>18583064</v>
      </c>
      <c r="D17" s="71">
        <f>C17+B17</f>
        <v>60810222</v>
      </c>
      <c r="E17" s="76">
        <f>E15*E16</f>
        <v>43040658</v>
      </c>
      <c r="F17" s="76">
        <f>F15*F16</f>
        <v>18941064</v>
      </c>
      <c r="G17" s="76">
        <f>F17+E17</f>
        <v>61981722</v>
      </c>
    </row>
    <row r="18" spans="1:7" x14ac:dyDescent="0.25">
      <c r="A18" s="50" t="s">
        <v>27</v>
      </c>
      <c r="B18" s="71">
        <f t="shared" ref="B18:G18" si="0">B17*0.9</f>
        <v>38004442.200000003</v>
      </c>
      <c r="C18" s="71">
        <f t="shared" si="0"/>
        <v>16724757.6</v>
      </c>
      <c r="D18" s="71">
        <f t="shared" si="0"/>
        <v>54729199.800000004</v>
      </c>
      <c r="E18" s="76">
        <f t="shared" si="0"/>
        <v>38736592.200000003</v>
      </c>
      <c r="F18" s="76">
        <f t="shared" si="0"/>
        <v>17046957.600000001</v>
      </c>
      <c r="G18" s="76">
        <f t="shared" si="0"/>
        <v>55783549.800000004</v>
      </c>
    </row>
    <row r="19" spans="1:7" x14ac:dyDescent="0.25">
      <c r="A19" s="50" t="s">
        <v>28</v>
      </c>
      <c r="B19" s="71">
        <f t="shared" ref="B19:G19" si="1">B17*0.8</f>
        <v>33781726.399999999</v>
      </c>
      <c r="C19" s="71">
        <f t="shared" si="1"/>
        <v>14866451.200000001</v>
      </c>
      <c r="D19" s="71">
        <f t="shared" si="1"/>
        <v>48648177.600000001</v>
      </c>
      <c r="E19" s="76">
        <f t="shared" si="1"/>
        <v>34432526.399999999</v>
      </c>
      <c r="F19" s="76">
        <f t="shared" si="1"/>
        <v>15152851.200000001</v>
      </c>
      <c r="G19" s="76">
        <f t="shared" si="1"/>
        <v>49585377.600000001</v>
      </c>
    </row>
    <row r="20" spans="1:7" x14ac:dyDescent="0.25">
      <c r="A20" s="50" t="s">
        <v>12</v>
      </c>
      <c r="B20" s="71">
        <f>B4*1952</f>
        <v>5465600</v>
      </c>
      <c r="C20" s="71">
        <f>C4*795</f>
        <v>2226000</v>
      </c>
      <c r="D20" s="71">
        <f>B20+C20</f>
        <v>7691600</v>
      </c>
      <c r="E20" s="76">
        <f>E4*1952</f>
        <v>5465600</v>
      </c>
      <c r="F20" s="76">
        <f>F4*795</f>
        <v>2226000</v>
      </c>
      <c r="G20" s="76">
        <f>E20+F20</f>
        <v>7691600</v>
      </c>
    </row>
    <row r="21" spans="1:7" x14ac:dyDescent="0.25">
      <c r="A21" s="50" t="s">
        <v>16</v>
      </c>
      <c r="B21" s="71">
        <f>B17*0.04/12</f>
        <v>140757.19333333333</v>
      </c>
      <c r="C21" s="71">
        <f>C17*0.04/12</f>
        <v>61943.546666666669</v>
      </c>
      <c r="D21" s="71">
        <f>B21+C21</f>
        <v>202700.74</v>
      </c>
      <c r="E21" s="76">
        <f>E17*0.04/12</f>
        <v>143468.86000000002</v>
      </c>
      <c r="F21" s="76">
        <f>F17*0.04/12</f>
        <v>63136.880000000005</v>
      </c>
      <c r="G21" s="76">
        <f>E21+F21</f>
        <v>206605.74000000002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2024-02-20T12:20:08Z</dcterms:modified>
</cp:coreProperties>
</file>