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ROJEETH SHETTY - SBI\"/>
    </mc:Choice>
  </mc:AlternateContent>
  <xr:revisionPtr revIDLastSave="0" documentId="13_ncr:1_{BEA63A4D-CDD0-45B2-939B-53EAD336B14B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G38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Q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<sst xmlns="http://schemas.openxmlformats.org/spreadsheetml/2006/main" count="49" uniqueCount="43">
  <si>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</si>
  <si>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</si>
  <si>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</si>
  <si>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</si>
  <si>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</si>
  <si>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</si>
  <si>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</si>
  <si>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</si>
  <si>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</si>
  <si>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</si>
  <si>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</si>
  <si>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</si>
  <si>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</si>
  <si>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</si>
  <si>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</si>
  <si>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</si>
  <si>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</si>
  <si>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</si>
  <si>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</si>
  <si>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</si>
  <si>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</si>
  <si>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</si>
  <si>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</si>
  <si>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</si>
  <si>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</si>
  <si>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</si>
  <si>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</si>
  <si>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</si>
  <si>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</si>
  <si>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</si>
  <si>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</si>
  <si>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</si>
  <si>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</si>
  <si>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</si>
  <si>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</si>
  <si>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</si>
  <si>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</si>
  <si>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</si>
  <si>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</si>
  <si>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</si>
  <si>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Sion )  - ROJEETH SHETTY</t>
  </si>
  <si>
    <t>Agree CA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</si>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</sst>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402488</xdr:colOff>
      <xdr:row>42</xdr:row>
      <xdr:rowOff>172527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33A6FE-61C7-47AC-91DF-C271A079FE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471288" cy="771632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304393</xdr:colOff>
      <xdr:row>1</xdr:row>
      <xdr:rowOff>9525</xdr:rowOff>
    </xdr:from>
    <xdr:to>
      <xdr:col>31</xdr:col>
      <xdr:colOff>297812</xdr:colOff>
      <xdr:row>44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AAFBA0-CFD2-4023-8347-F332660D4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3193" y="200025"/>
          <a:ext cx="17062219" cy="83343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0</xdr:row>
      <xdr:rowOff>171450</xdr:rowOff>
    </xdr:from>
    <xdr:to>
      <xdr:col>31</xdr:col>
      <xdr:colOff>278763</xdr:colOff>
      <xdr:row>48</xdr:row>
      <xdr:rowOff>39358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2460B6-C2B3-43A4-B86F-D68FFA1AA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90600" y="171450"/>
          <a:ext cx="18185763" cy="901190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207908</xdr:colOff>
      <xdr:row>1</xdr:row>
      <xdr:rowOff>0</xdr:rowOff>
    </xdr:from>
    <xdr:to>
      <xdr:col>29</xdr:col>
      <xdr:colOff>383521</xdr:colOff>
      <xdr:row>40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285657-D800-4077-B19C-8489BCBE64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46308" y="190500"/>
          <a:ext cx="15415613" cy="75533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29</xdr:col>
      <xdr:colOff>431067</xdr:colOff>
      <xdr:row>45</xdr:row>
      <xdr:rowOff>143932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12D4D2-B742-416C-8DD2-FFA8AB0F98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499867" cy="75734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59625</xdr:colOff>
      <xdr:row>42</xdr:row>
      <xdr:rowOff>124932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BEF84E-B0F3-4526-9E08-E1CD18A40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738025" cy="793543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573367</xdr:colOff>
      <xdr:row>50</xdr:row>
      <xdr:rowOff>39362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198B7F-5462-4F1A-8B63-8F95F69E91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3374967" cy="90404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20</xdr:col>
      <xdr:colOff>497071</xdr:colOff>
      <xdr:row>54</xdr:row>
      <xdr:rowOff>58408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96BCDE-7947-4360-8743-123AB8B24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2689071" cy="901190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458200</xdr:colOff>
      <xdr:row>42</xdr:row>
      <xdr:rowOff>124959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C3BBCDB-FDF0-4FD0-8061-DFA7CEA80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163800" cy="812595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10</xdr:col>
      <xdr:colOff>105555</xdr:colOff>
      <xdr:row>43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63C1CB-96D7-4152-9986-6633F2D7C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5591955" cy="81069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401042</xdr:colOff>
      <xdr:row>43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296432-049E-442D-9804-34FA5FCDF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06642" cy="817359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210515</xdr:colOff>
      <xdr:row>43</xdr:row>
      <xdr:rowOff>172591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EBF193-561A-4B3C-8D19-308404A858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916115" cy="81735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B16" zoomScaleNormal="100" workbookViewId="0">
      <selection activeCell="T41" sqref="T4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1.57031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39" t="s">
        <v>36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  <c r="R2" s="39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498</v>
      </c>
      <c r="C3" s="4">
        <f>B3*1.2</f>
        <v>597.6</v>
      </c>
      <c r="D3" s="4">
        <f t="shared" ref="D3:D14" si="2">C3*1.2</f>
        <v>717.12</v>
      </c>
      <c r="E3" s="5">
        <f t="shared" ref="E3:E14" si="3">R3</f>
        <v>3000000</v>
      </c>
      <c r="F3" s="9">
        <f t="shared" ref="F3:F14" si="4">ROUND((E3/B3),0)</f>
        <v>6024</v>
      </c>
      <c r="G3" s="9">
        <f t="shared" ref="G3:G14" si="5">ROUND((E3/C3),0)</f>
        <v>5020</v>
      </c>
      <c r="H3" s="9">
        <f t="shared" ref="H3:H14" si="6">ROUND((E3/D3),0)</f>
        <v>4183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498</v>
      </c>
      <c r="R3" s="2">
        <v>3000000</v>
      </c>
    </row>
    <row r="4" spans="1:20" x14ac:dyDescent="0.25">
      <c r="A4" s="4">
        <f t="shared" ref="A4:A9" si="9">N4</f>
        <v>0</v>
      </c>
      <c r="B4" s="4">
        <f t="shared" ref="B4:B9" si="10">Q4</f>
        <v>541</v>
      </c>
      <c r="C4" s="4">
        <f t="shared" ref="C4:C9" si="11">B4*1.2</f>
        <v>649.19999999999993</v>
      </c>
      <c r="D4" s="4">
        <f t="shared" ref="D4:D9" si="12">C4*1.2</f>
        <v>779.03999999999985</v>
      </c>
      <c r="E4" s="5">
        <f t="shared" ref="E4:E9" si="13">R4</f>
        <v>4200000</v>
      </c>
      <c r="F4" s="9">
        <f t="shared" ref="F4:F9" si="14">ROUND((E4/B4),0)</f>
        <v>7763</v>
      </c>
      <c r="G4" s="9">
        <f t="shared" ref="G4:G9" si="15">ROUND((E4/C4),0)</f>
        <v>6470</v>
      </c>
      <c r="H4" s="9">
        <f t="shared" ref="H4:H9" si="16">ROUND((E4/D4),0)</f>
        <v>5391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541</v>
      </c>
      <c r="R4" s="2">
        <v>4200000</v>
      </c>
    </row>
    <row r="5" spans="1:20" x14ac:dyDescent="0.25">
      <c r="A5" s="4">
        <f t="shared" si="9"/>
        <v>0</v>
      </c>
      <c r="B5" s="4">
        <f t="shared" si="10"/>
        <v>541</v>
      </c>
      <c r="C5" s="4">
        <f t="shared" si="11"/>
        <v>649.19999999999993</v>
      </c>
      <c r="D5" s="4">
        <f t="shared" si="12"/>
        <v>779.03999999999985</v>
      </c>
      <c r="E5" s="5">
        <f t="shared" si="13"/>
        <v>4400000</v>
      </c>
      <c r="F5" s="9">
        <f t="shared" si="14"/>
        <v>8133</v>
      </c>
      <c r="G5" s="9">
        <f t="shared" si="15"/>
        <v>6778</v>
      </c>
      <c r="H5" s="9">
        <f t="shared" si="16"/>
        <v>5648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541</v>
      </c>
      <c r="R5" s="2">
        <v>4400000</v>
      </c>
    </row>
    <row r="6" spans="1:20" s="44" customFormat="1" x14ac:dyDescent="0.25">
      <c r="A6" s="42">
        <f t="shared" si="9"/>
        <v>0</v>
      </c>
      <c r="B6" s="42">
        <f t="shared" si="10"/>
        <v>527</v>
      </c>
      <c r="C6" s="42">
        <f t="shared" si="11"/>
        <v>632.4</v>
      </c>
      <c r="D6" s="42">
        <f t="shared" si="12"/>
        <v>758.88</v>
      </c>
      <c r="E6" s="43">
        <f t="shared" si="13"/>
        <v>4975000</v>
      </c>
      <c r="F6" s="42">
        <f t="shared" si="14"/>
        <v>9440</v>
      </c>
      <c r="G6" s="42">
        <f t="shared" si="15"/>
        <v>7867</v>
      </c>
      <c r="H6" s="42">
        <f t="shared" si="16"/>
        <v>6556</v>
      </c>
      <c r="I6" s="42" t="e">
        <f>#REF!</f>
        <v>#REF!</v>
      </c>
      <c r="J6" s="42">
        <f t="shared" si="17"/>
        <v>0</v>
      </c>
      <c r="O6" s="44">
        <v>0</v>
      </c>
      <c r="P6" s="44">
        <f t="shared" si="18"/>
        <v>0</v>
      </c>
      <c r="Q6" s="44">
        <v>527</v>
      </c>
      <c r="R6" s="45">
        <v>4975000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39" t="s">
        <v>37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</row>
    <row r="16" spans="1:20" x14ac:dyDescent="0.25">
      <c r="A16" s="4">
        <f t="shared" ref="A16:A28" si="32">N16</f>
        <v>0</v>
      </c>
      <c r="B16" s="4">
        <f t="shared" ref="B16:B28" si="33">Q16</f>
        <v>575</v>
      </c>
      <c r="C16" s="4">
        <f>B16*1.2</f>
        <v>690</v>
      </c>
      <c r="D16" s="4">
        <f t="shared" ref="D16:D28" si="34">C16*1.2</f>
        <v>828</v>
      </c>
      <c r="E16" s="5">
        <f t="shared" ref="E16:E28" si="35">R16</f>
        <v>6500000</v>
      </c>
      <c r="F16" s="9">
        <f t="shared" ref="F16:F28" si="36">ROUND((E16/B16),0)</f>
        <v>11304</v>
      </c>
      <c r="G16" s="9">
        <f t="shared" ref="G16:G28" si="37">ROUND((E16/C16),0)</f>
        <v>9420</v>
      </c>
      <c r="H16" s="9">
        <f t="shared" ref="H16:H28" si="38">ROUND((E16/D16),0)</f>
        <v>7850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575</v>
      </c>
      <c r="R16" s="2">
        <v>6500000</v>
      </c>
    </row>
    <row r="17" spans="1:24" x14ac:dyDescent="0.25">
      <c r="A17" s="4">
        <f t="shared" si="32"/>
        <v>0</v>
      </c>
      <c r="B17" s="4">
        <f t="shared" si="33"/>
        <v>524</v>
      </c>
      <c r="C17" s="4">
        <f t="shared" ref="C17:C28" si="41">B17*1.2</f>
        <v>628.79999999999995</v>
      </c>
      <c r="D17" s="4">
        <f t="shared" si="34"/>
        <v>754.56</v>
      </c>
      <c r="E17" s="5">
        <f t="shared" si="35"/>
        <v>5800000</v>
      </c>
      <c r="F17" s="9">
        <f t="shared" si="36"/>
        <v>11069</v>
      </c>
      <c r="G17" s="9">
        <f t="shared" si="37"/>
        <v>9224</v>
      </c>
      <c r="H17" s="9">
        <f t="shared" si="38"/>
        <v>7687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524</v>
      </c>
      <c r="R17" s="2">
        <v>5800000</v>
      </c>
    </row>
    <row r="18" spans="1:24" x14ac:dyDescent="0.25">
      <c r="A18" s="4">
        <f t="shared" si="32"/>
        <v>0</v>
      </c>
      <c r="B18" s="4">
        <f t="shared" si="33"/>
        <v>550</v>
      </c>
      <c r="C18" s="4">
        <f t="shared" si="41"/>
        <v>660</v>
      </c>
      <c r="D18" s="4">
        <f t="shared" si="34"/>
        <v>792</v>
      </c>
      <c r="E18" s="5">
        <f t="shared" si="35"/>
        <v>5500000</v>
      </c>
      <c r="F18" s="9">
        <f t="shared" si="36"/>
        <v>10000</v>
      </c>
      <c r="G18" s="9">
        <f t="shared" si="37"/>
        <v>8333</v>
      </c>
      <c r="H18" s="9">
        <f t="shared" si="38"/>
        <v>6944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550</v>
      </c>
      <c r="R18" s="2">
        <v>5500000</v>
      </c>
    </row>
    <row r="19" spans="1:24" x14ac:dyDescent="0.25">
      <c r="A19" s="4">
        <f t="shared" si="32"/>
        <v>0</v>
      </c>
      <c r="B19" s="4">
        <f t="shared" si="33"/>
        <v>630</v>
      </c>
      <c r="C19" s="4">
        <f t="shared" si="41"/>
        <v>756</v>
      </c>
      <c r="D19" s="4">
        <f t="shared" si="34"/>
        <v>907.19999999999993</v>
      </c>
      <c r="E19" s="5">
        <f t="shared" si="35"/>
        <v>5900000</v>
      </c>
      <c r="F19" s="9">
        <f t="shared" si="36"/>
        <v>9365</v>
      </c>
      <c r="G19" s="9">
        <f t="shared" si="37"/>
        <v>7804</v>
      </c>
      <c r="H19" s="9">
        <f t="shared" si="38"/>
        <v>6504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630</v>
      </c>
      <c r="R19" s="2">
        <v>5900000</v>
      </c>
    </row>
    <row r="20" spans="1:24" x14ac:dyDescent="0.25">
      <c r="A20" s="4">
        <f t="shared" si="32"/>
        <v>0</v>
      </c>
      <c r="B20" s="4">
        <f t="shared" si="33"/>
        <v>548</v>
      </c>
      <c r="C20" s="4">
        <f t="shared" si="41"/>
        <v>657.6</v>
      </c>
      <c r="D20" s="4">
        <f t="shared" si="34"/>
        <v>789.12</v>
      </c>
      <c r="E20" s="5">
        <f t="shared" si="35"/>
        <v>6200000</v>
      </c>
      <c r="F20" s="9">
        <f t="shared" si="36"/>
        <v>11314</v>
      </c>
      <c r="G20" s="9">
        <f t="shared" si="37"/>
        <v>9428</v>
      </c>
      <c r="H20" s="9">
        <f t="shared" si="38"/>
        <v>7857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548</v>
      </c>
      <c r="R20" s="2">
        <v>6200000</v>
      </c>
    </row>
    <row r="21" spans="1:24" s="44" customFormat="1" x14ac:dyDescent="0.25">
      <c r="A21" s="42">
        <f t="shared" si="32"/>
        <v>0</v>
      </c>
      <c r="B21" s="42">
        <f t="shared" si="33"/>
        <v>550</v>
      </c>
      <c r="C21" s="42">
        <f t="shared" si="41"/>
        <v>660</v>
      </c>
      <c r="D21" s="42">
        <f t="shared" si="34"/>
        <v>792</v>
      </c>
      <c r="E21" s="43">
        <f t="shared" si="35"/>
        <v>6500000</v>
      </c>
      <c r="F21" s="42">
        <f t="shared" si="36"/>
        <v>11818</v>
      </c>
      <c r="G21" s="42">
        <f t="shared" si="37"/>
        <v>9848</v>
      </c>
      <c r="H21" s="42">
        <f t="shared" si="38"/>
        <v>8207</v>
      </c>
      <c r="I21" s="42" t="e">
        <f>#REF!</f>
        <v>#REF!</v>
      </c>
      <c r="J21" s="42">
        <f t="shared" si="39"/>
        <v>0</v>
      </c>
      <c r="O21" s="44">
        <v>0</v>
      </c>
      <c r="P21" s="44">
        <f t="shared" si="40"/>
        <v>0</v>
      </c>
      <c r="Q21" s="44">
        <v>550</v>
      </c>
      <c r="R21" s="45">
        <v>6500000</v>
      </c>
    </row>
    <row r="22" spans="1:24" x14ac:dyDescent="0.25">
      <c r="A22" s="4">
        <f t="shared" ref="A22:A24" si="42">N22</f>
        <v>0</v>
      </c>
      <c r="B22" s="4">
        <f t="shared" ref="B22:B24" si="43">Q22</f>
        <v>498</v>
      </c>
      <c r="C22" s="4">
        <f t="shared" ref="C22:C24" si="44">B22*1.2</f>
        <v>597.6</v>
      </c>
      <c r="D22" s="4">
        <f t="shared" ref="D22:D24" si="45">C22*1.2</f>
        <v>717.12</v>
      </c>
      <c r="E22" s="5">
        <f t="shared" ref="E22:E24" si="46">R22</f>
        <v>7500000</v>
      </c>
      <c r="F22" s="9">
        <f t="shared" ref="F22:F24" si="47">ROUND((E22/B22),0)</f>
        <v>15060</v>
      </c>
      <c r="G22" s="9">
        <f t="shared" ref="G22:G24" si="48">ROUND((E22/C22),0)</f>
        <v>12550</v>
      </c>
      <c r="H22" s="9">
        <f t="shared" ref="H22:H24" si="49">ROUND((E22/D22),0)</f>
        <v>10459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498</v>
      </c>
      <c r="R22" s="2">
        <v>7500000</v>
      </c>
    </row>
    <row r="23" spans="1:24" s="44" customFormat="1" x14ac:dyDescent="0.25">
      <c r="A23" s="42">
        <f t="shared" si="42"/>
        <v>0</v>
      </c>
      <c r="B23" s="42">
        <f t="shared" si="43"/>
        <v>541.66666666666674</v>
      </c>
      <c r="C23" s="42">
        <f t="shared" si="44"/>
        <v>650.00000000000011</v>
      </c>
      <c r="D23" s="42">
        <f t="shared" si="45"/>
        <v>780.00000000000011</v>
      </c>
      <c r="E23" s="43">
        <f t="shared" si="46"/>
        <v>7000000</v>
      </c>
      <c r="F23" s="42">
        <f t="shared" si="47"/>
        <v>12923</v>
      </c>
      <c r="G23" s="42">
        <f t="shared" si="48"/>
        <v>10769</v>
      </c>
      <c r="H23" s="42">
        <f t="shared" si="49"/>
        <v>8974</v>
      </c>
      <c r="I23" s="42" t="e">
        <f>#REF!</f>
        <v>#REF!</v>
      </c>
      <c r="J23" s="42">
        <f t="shared" si="50"/>
        <v>0</v>
      </c>
      <c r="O23" s="44">
        <v>0</v>
      </c>
      <c r="P23" s="44">
        <v>650</v>
      </c>
      <c r="Q23" s="44">
        <f t="shared" ref="Q22:Q24" si="52">P23/1.2</f>
        <v>541.66666666666674</v>
      </c>
      <c r="R23" s="45">
        <v>7000000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2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6" t="s">
        <v>13</v>
      </c>
      <c r="V29" s="17"/>
      <c r="W29" s="18">
        <v>11600</v>
      </c>
      <c r="X29" s="19" t="s">
        <v>39</v>
      </c>
    </row>
    <row r="30" spans="1:24" ht="38.25" customHeight="1" x14ac:dyDescent="0.25">
      <c r="S30" s="10"/>
      <c r="T30" s="10"/>
      <c r="U30" s="20" t="s">
        <v>14</v>
      </c>
      <c r="V30" s="17"/>
      <c r="W30" s="18">
        <v>2500</v>
      </c>
      <c r="X30" s="21"/>
    </row>
    <row r="31" spans="1:24" ht="15.75" x14ac:dyDescent="0.25">
      <c r="S31" s="10"/>
      <c r="T31" s="10"/>
      <c r="U31" s="16" t="s">
        <v>15</v>
      </c>
      <c r="V31" s="17"/>
      <c r="W31" s="18">
        <f>W29-W30</f>
        <v>9100</v>
      </c>
      <c r="X31" s="21"/>
    </row>
    <row r="32" spans="1:24" ht="15.75" x14ac:dyDescent="0.25">
      <c r="G32" s="6"/>
      <c r="H32" s="6"/>
      <c r="S32" s="10"/>
      <c r="T32" s="10"/>
      <c r="U32" s="16" t="s">
        <v>16</v>
      </c>
      <c r="V32" s="17"/>
      <c r="W32" s="18">
        <f>W30</f>
        <v>2500</v>
      </c>
      <c r="X32" s="21"/>
    </row>
    <row r="33" spans="5:25" ht="15.75" x14ac:dyDescent="0.25">
      <c r="S33" s="10"/>
      <c r="T33" s="10"/>
      <c r="U33" s="16" t="s">
        <v>17</v>
      </c>
      <c r="V33" s="22"/>
      <c r="W33" s="23">
        <f>X33-X34</f>
        <v>5</v>
      </c>
      <c r="X33" s="24">
        <v>2024</v>
      </c>
    </row>
    <row r="34" spans="5:25" ht="15.75" x14ac:dyDescent="0.25">
      <c r="S34" s="10"/>
      <c r="T34" s="10"/>
      <c r="U34" s="16" t="s">
        <v>18</v>
      </c>
      <c r="V34" s="22"/>
      <c r="W34" s="23">
        <f>W35-W33</f>
        <v>55</v>
      </c>
      <c r="X34" s="23">
        <v>2019</v>
      </c>
      <c r="Y34" t="s">
        <v>42</v>
      </c>
    </row>
    <row r="35" spans="5:25" ht="15.75" x14ac:dyDescent="0.25">
      <c r="S35" s="10"/>
      <c r="T35" s="10"/>
      <c r="U35" s="16" t="s">
        <v>19</v>
      </c>
      <c r="V35" s="22"/>
      <c r="W35" s="23">
        <v>60</v>
      </c>
      <c r="X35" s="23"/>
    </row>
    <row r="36" spans="5:25" ht="39" customHeight="1" x14ac:dyDescent="0.25">
      <c r="P36" s="40" t="s">
        <v>40</v>
      </c>
      <c r="Q36" s="40"/>
      <c r="R36" s="40"/>
      <c r="S36" s="40"/>
      <c r="T36" s="41"/>
      <c r="U36" s="20" t="s">
        <v>20</v>
      </c>
      <c r="V36" s="22"/>
      <c r="W36" s="23">
        <f>90*W33/W35</f>
        <v>7.5</v>
      </c>
      <c r="X36" s="23"/>
    </row>
    <row r="37" spans="5:25" ht="15.75" x14ac:dyDescent="0.25">
      <c r="U37" s="16"/>
      <c r="V37" s="25"/>
      <c r="W37" s="26">
        <f>W36%</f>
        <v>7.4999999999999997E-2</v>
      </c>
      <c r="X37" s="26"/>
    </row>
    <row r="38" spans="5:25" ht="15.75" x14ac:dyDescent="0.25">
      <c r="E38" t="s">
        <v>41</v>
      </c>
      <c r="F38" s="7">
        <v>62.89</v>
      </c>
      <c r="G38">
        <f>F38*10.764</f>
        <v>676.94795999999997</v>
      </c>
      <c r="P38" s="13" t="s">
        <v>31</v>
      </c>
      <c r="Q38" s="13" t="s">
        <v>32</v>
      </c>
      <c r="R38" s="13" t="s">
        <v>33</v>
      </c>
      <c r="S38" s="13" t="s">
        <v>34</v>
      </c>
      <c r="T38" s="12"/>
      <c r="U38" s="16" t="s">
        <v>21</v>
      </c>
      <c r="V38" s="17"/>
      <c r="W38" s="18">
        <f>W32*W37</f>
        <v>187.5</v>
      </c>
      <c r="X38" s="21"/>
    </row>
    <row r="39" spans="5:25" ht="15.75" x14ac:dyDescent="0.25">
      <c r="Q39">
        <f>N27</f>
        <v>0</v>
      </c>
      <c r="R39" s="14">
        <f>N25</f>
        <v>0</v>
      </c>
      <c r="S39" s="14">
        <f>R39*Q39</f>
        <v>0</v>
      </c>
      <c r="U39" s="16" t="s">
        <v>22</v>
      </c>
      <c r="V39" s="17"/>
      <c r="W39" s="18">
        <f>W32-W38</f>
        <v>2312.5</v>
      </c>
      <c r="X39" s="21"/>
    </row>
    <row r="40" spans="5:25" ht="15.75" x14ac:dyDescent="0.25">
      <c r="R40" s="6" t="s">
        <v>34</v>
      </c>
      <c r="S40" s="15">
        <f>SUM(S39:S39)</f>
        <v>0</v>
      </c>
      <c r="U40" s="16" t="s">
        <v>15</v>
      </c>
      <c r="V40" s="17"/>
      <c r="W40" s="18">
        <f>W31</f>
        <v>9100</v>
      </c>
      <c r="X40" s="21"/>
    </row>
    <row r="41" spans="5:25" ht="15.75" x14ac:dyDescent="0.25">
      <c r="R41" s="6" t="s">
        <v>25</v>
      </c>
      <c r="S41" s="15">
        <f>S40*90%</f>
        <v>0</v>
      </c>
      <c r="U41" s="22"/>
      <c r="V41" s="17"/>
      <c r="W41" s="18"/>
    </row>
    <row r="42" spans="5:25" ht="15.75" x14ac:dyDescent="0.25">
      <c r="R42" s="6" t="s">
        <v>35</v>
      </c>
      <c r="S42" s="15">
        <f>S40*80%</f>
        <v>0</v>
      </c>
      <c r="U42" s="27" t="s">
        <v>23</v>
      </c>
      <c r="V42" s="28"/>
      <c r="W42" s="19">
        <f>W40+W39</f>
        <v>11412.5</v>
      </c>
    </row>
    <row r="43" spans="5:25" ht="15.75" x14ac:dyDescent="0.25">
      <c r="S43" s="10"/>
      <c r="T43" s="10"/>
      <c r="U43" s="22"/>
      <c r="V43" s="22"/>
      <c r="W43" s="23"/>
    </row>
    <row r="44" spans="5:25" ht="15.75" x14ac:dyDescent="0.25">
      <c r="S44" s="10"/>
      <c r="T44" s="10"/>
      <c r="U44" s="27" t="s">
        <v>38</v>
      </c>
      <c r="V44" s="29"/>
      <c r="W44" s="24">
        <v>677</v>
      </c>
    </row>
    <row r="45" spans="5:25" ht="15.75" x14ac:dyDescent="0.25">
      <c r="P45" s="38" t="s">
        <v>30</v>
      </c>
      <c r="S45" s="10"/>
      <c r="T45" s="11"/>
      <c r="U45" s="16" t="s">
        <v>24</v>
      </c>
      <c r="V45" s="30"/>
      <c r="W45" s="31">
        <f>W42*W44+X46</f>
        <v>7726262.5</v>
      </c>
    </row>
    <row r="46" spans="5:25" ht="15.75" x14ac:dyDescent="0.25">
      <c r="S46" s="11"/>
      <c r="T46" s="10"/>
      <c r="U46" s="16" t="s">
        <v>25</v>
      </c>
      <c r="V46" s="22"/>
      <c r="W46" s="32">
        <f>W45*0.9</f>
        <v>6953636.25</v>
      </c>
    </row>
    <row r="47" spans="5:25" ht="15.75" x14ac:dyDescent="0.25">
      <c r="S47" s="10"/>
      <c r="T47" s="10"/>
      <c r="U47" s="16" t="s">
        <v>26</v>
      </c>
      <c r="V47" s="22"/>
      <c r="W47" s="32">
        <f>W45*0.8</f>
        <v>6181010</v>
      </c>
    </row>
    <row r="48" spans="5:25" ht="15.75" x14ac:dyDescent="0.25">
      <c r="O48" s="10"/>
      <c r="P48" s="10"/>
      <c r="Q48" s="10"/>
      <c r="R48" s="10"/>
      <c r="S48" s="10"/>
      <c r="T48" s="10"/>
      <c r="U48" s="16"/>
      <c r="V48" s="22"/>
      <c r="W48" s="33"/>
      <c r="X48" s="23"/>
    </row>
    <row r="49" spans="21:24" ht="15.75" x14ac:dyDescent="0.25">
      <c r="U49" s="34" t="s">
        <v>27</v>
      </c>
      <c r="V49" s="35"/>
      <c r="W49" s="36">
        <f>W30*W44</f>
        <v>1692500</v>
      </c>
      <c r="X49" s="36"/>
    </row>
    <row r="50" spans="21:24" ht="15.75" x14ac:dyDescent="0.25">
      <c r="U50" s="16" t="s">
        <v>28</v>
      </c>
      <c r="V50" s="22"/>
      <c r="W50" s="33"/>
      <c r="X50" s="33"/>
    </row>
    <row r="51" spans="21:24" ht="15.75" x14ac:dyDescent="0.25">
      <c r="U51" s="37" t="s">
        <v>29</v>
      </c>
      <c r="V51" s="33"/>
      <c r="W51" s="32">
        <f>W45*0.025/12</f>
        <v>16096.380208333334</v>
      </c>
      <c r="X51" s="32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2024-02-16T05:42:22Z</dcterms:modified>
</cp:coreProperties>
</file>