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K20" i="1"/>
  <c r="O17" i="1"/>
  <c r="O23" i="1"/>
  <c r="N23" i="1"/>
  <c r="N21" i="1"/>
  <c r="L6" i="1"/>
  <c r="N20" i="1"/>
  <c r="K9" i="1"/>
  <c r="K10" i="1" s="1"/>
  <c r="K7" i="1"/>
  <c r="K5" i="1"/>
  <c r="K11" i="1" s="1"/>
  <c r="K4" i="1"/>
  <c r="K13" i="1" s="1"/>
  <c r="O5" i="1"/>
  <c r="O12" i="1"/>
  <c r="K14" i="1" l="1"/>
  <c r="K17" i="1" s="1"/>
  <c r="J20" i="1"/>
  <c r="J9" i="1"/>
  <c r="J10" i="1" s="1"/>
  <c r="J7" i="1"/>
  <c r="J5" i="1"/>
  <c r="J4" i="1"/>
  <c r="J13" i="1" s="1"/>
  <c r="K21" i="1" l="1"/>
  <c r="K18" i="1"/>
  <c r="K19" i="1"/>
  <c r="J11" i="1"/>
  <c r="J12" i="1" s="1"/>
  <c r="J14" i="1" s="1"/>
  <c r="J17" i="1" s="1"/>
  <c r="J21" i="1" s="1"/>
  <c r="J18" i="1" l="1"/>
  <c r="J19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<sst xmlns="http://schemas.openxmlformats.org/spreadsheetml/2006/main" count="21" uniqueCount="20">
  <si>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</si>
  <si>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</si>
  <si>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</si>
  <si>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</si>
  <si>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</si>
  <si>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</si>
  <si>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</si>
  <si>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</si>
  <si>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</si>
  <si>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</si>
  <si>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</si>
  <si>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</si>
  <si>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</si>
  <si>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</si>
  <si>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</si>
  <si>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</si>
  <si>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</si>
  <si>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GR</t>
  </si>
  <si>
    <t>1st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</si>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</sst>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Q23"/>
  <sheetViews>
    <sheetView tabSelected="1" workbookViewId="0">
      <selection activeCell="Q21" sqref="Q21"/>
    </sheetView>
  </sheetViews>
  <sheetFormatPr defaultRowHeight="15" x14ac:dyDescent="0.25"/>
  <cols>
    <col min="9" max="9" width="19.5703125" bestFit="1" customWidth="1"/>
    <col min="10" max="10" width="12.140625" hidden="1" customWidth="1"/>
    <col min="11" max="11" width="12.140625" bestFit="1" customWidth="1"/>
  </cols>
  <sheetData>
    <row r="2" spans="9:15" ht="16.5" x14ac:dyDescent="0.3">
      <c r="I2" s="1" t="s">
        <v>0</v>
      </c>
      <c r="J2" s="2">
        <v>16500</v>
      </c>
      <c r="K2" s="2">
        <v>16200</v>
      </c>
    </row>
    <row r="3" spans="9:15" ht="33" x14ac:dyDescent="0.3">
      <c r="I3" s="3" t="s">
        <v>1</v>
      </c>
      <c r="J3" s="2">
        <v>2700</v>
      </c>
      <c r="K3" s="2">
        <v>2700</v>
      </c>
      <c r="O3">
        <v>2024</v>
      </c>
    </row>
    <row r="4" spans="9:15" ht="16.5" x14ac:dyDescent="0.3">
      <c r="I4" s="1" t="s">
        <v>2</v>
      </c>
      <c r="J4" s="2">
        <f>J2-J3</f>
        <v>13800</v>
      </c>
      <c r="K4" s="2">
        <f>K2-K3</f>
        <v>13500</v>
      </c>
      <c r="O4">
        <v>2005</v>
      </c>
    </row>
    <row r="5" spans="9:15" ht="16.5" x14ac:dyDescent="0.3">
      <c r="I5" s="1" t="s">
        <v>3</v>
      </c>
      <c r="J5" s="2">
        <f>J3*1</f>
        <v>2700</v>
      </c>
      <c r="K5" s="2">
        <f>K3*1</f>
        <v>2700</v>
      </c>
      <c r="O5">
        <f>O3-O4</f>
        <v>19</v>
      </c>
    </row>
    <row r="6" spans="9:15" ht="16.5" x14ac:dyDescent="0.3">
      <c r="I6" s="1" t="s">
        <v>4</v>
      </c>
      <c r="J6" s="4">
        <v>28</v>
      </c>
      <c r="K6" s="4">
        <v>19</v>
      </c>
      <c r="L6">
        <f>100-K6</f>
        <v>81</v>
      </c>
    </row>
    <row r="7" spans="9:15" ht="16.5" x14ac:dyDescent="0.3">
      <c r="I7" s="1" t="s">
        <v>5</v>
      </c>
      <c r="J7" s="4">
        <f>J8-J6</f>
        <v>32</v>
      </c>
      <c r="K7" s="4">
        <f>K8-K6</f>
        <v>41</v>
      </c>
    </row>
    <row r="8" spans="9:15" ht="16.5" x14ac:dyDescent="0.3">
      <c r="I8" s="1" t="s">
        <v>6</v>
      </c>
      <c r="J8" s="4">
        <v>60</v>
      </c>
      <c r="K8" s="4">
        <v>60</v>
      </c>
    </row>
    <row r="9" spans="9:15" ht="33" x14ac:dyDescent="0.3">
      <c r="I9" s="3" t="s">
        <v>7</v>
      </c>
      <c r="J9" s="4">
        <f>90*J6/J8</f>
        <v>42</v>
      </c>
      <c r="K9" s="4">
        <f>90*K6/K8</f>
        <v>28.5</v>
      </c>
      <c r="N9" t="s">
        <v>17</v>
      </c>
      <c r="O9">
        <v>241</v>
      </c>
    </row>
    <row r="10" spans="9:15" ht="16.5" x14ac:dyDescent="0.3">
      <c r="I10" s="1"/>
      <c r="J10" s="5">
        <f>J9%</f>
        <v>0.42</v>
      </c>
      <c r="K10" s="5">
        <f>K9%</f>
        <v>0.28499999999999998</v>
      </c>
      <c r="N10" t="s">
        <v>18</v>
      </c>
      <c r="O10">
        <v>262</v>
      </c>
    </row>
    <row r="11" spans="9:15" ht="16.5" x14ac:dyDescent="0.3">
      <c r="I11" s="1" t="s">
        <v>8</v>
      </c>
      <c r="J11" s="2">
        <f>J5*J10</f>
        <v>1134</v>
      </c>
      <c r="K11" s="2">
        <f>K5*K10</f>
        <v>769.49999999999989</v>
      </c>
      <c r="N11" t="s">
        <v>19</v>
      </c>
      <c r="O11">
        <v>232</v>
      </c>
    </row>
    <row r="12" spans="9:15" ht="16.5" x14ac:dyDescent="0.3">
      <c r="I12" s="1" t="s">
        <v>9</v>
      </c>
      <c r="J12" s="2">
        <f>J5-J11</f>
        <v>1566</v>
      </c>
      <c r="K12" s="2">
        <v>1931</v>
      </c>
      <c r="O12">
        <f>SUM(O9:O11)</f>
        <v>735</v>
      </c>
    </row>
    <row r="13" spans="9:15" ht="16.5" x14ac:dyDescent="0.3">
      <c r="I13" s="1" t="s">
        <v>2</v>
      </c>
      <c r="J13" s="2">
        <f>J4</f>
        <v>13800</v>
      </c>
      <c r="K13" s="2">
        <f>K4</f>
        <v>13500</v>
      </c>
    </row>
    <row r="14" spans="9:15" ht="16.5" x14ac:dyDescent="0.3">
      <c r="I14" s="1" t="s">
        <v>10</v>
      </c>
      <c r="J14" s="2">
        <f>J13+J12</f>
        <v>15366</v>
      </c>
      <c r="K14" s="2">
        <f>K13+K12</f>
        <v>15431</v>
      </c>
    </row>
    <row r="15" spans="9:15" ht="16.5" x14ac:dyDescent="0.3">
      <c r="I15" s="1"/>
      <c r="J15" s="4"/>
      <c r="K15" s="4"/>
    </row>
    <row r="16" spans="9:15" ht="16.5" x14ac:dyDescent="0.3">
      <c r="I16" s="6" t="s">
        <v>11</v>
      </c>
      <c r="J16" s="7">
        <v>269</v>
      </c>
      <c r="K16" s="7">
        <v>269</v>
      </c>
    </row>
    <row r="17" spans="9:17" ht="16.5" x14ac:dyDescent="0.3">
      <c r="I17" s="6" t="s">
        <v>12</v>
      </c>
      <c r="J17" s="8">
        <f>J14*J16</f>
        <v>4133454</v>
      </c>
      <c r="K17" s="8">
        <f>K14*K16</f>
        <v>4150939</v>
      </c>
      <c r="N17">
        <v>138620</v>
      </c>
      <c r="O17">
        <f>N17/10.764</f>
        <v>12878.112225938314</v>
      </c>
    </row>
    <row r="18" spans="9:17" ht="16.5" x14ac:dyDescent="0.3">
      <c r="I18" s="9" t="s">
        <v>13</v>
      </c>
      <c r="J18" s="10">
        <f>J17*90%</f>
        <v>3720108.6</v>
      </c>
      <c r="K18" s="10">
        <f>K17*90%</f>
        <v>3735845.1</v>
      </c>
      <c r="N18">
        <v>59310</v>
      </c>
      <c r="Q18">
        <v>269</v>
      </c>
    </row>
    <row r="19" spans="9:17" ht="16.5" x14ac:dyDescent="0.3">
      <c r="I19" s="9" t="s">
        <v>14</v>
      </c>
      <c r="J19" s="10">
        <f>J17*80%</f>
        <v>3306763.2</v>
      </c>
      <c r="K19" s="10">
        <f>K17*80%</f>
        <v>3320751.2</v>
      </c>
      <c r="Q19">
        <v>11478</v>
      </c>
    </row>
    <row r="20" spans="9:17" ht="16.5" x14ac:dyDescent="0.3">
      <c r="I20" s="9" t="s">
        <v>15</v>
      </c>
      <c r="J20" s="10">
        <f>333.6*J3</f>
        <v>900720.00000000012</v>
      </c>
      <c r="K20" s="10">
        <f>K16*K3</f>
        <v>726300</v>
      </c>
      <c r="N20">
        <f>N17-N18</f>
        <v>79310</v>
      </c>
      <c r="Q20">
        <f>Q19*Q18</f>
        <v>3087582</v>
      </c>
    </row>
    <row r="21" spans="9:17" ht="16.5" x14ac:dyDescent="0.3">
      <c r="I21" s="11" t="s">
        <v>16</v>
      </c>
      <c r="J21" s="10">
        <f>J17*0.03/12</f>
        <v>10333.635</v>
      </c>
      <c r="K21" s="10">
        <f>K17*0.03/12</f>
        <v>10377.3475</v>
      </c>
      <c r="N21">
        <f>N20*81%</f>
        <v>64241.100000000006</v>
      </c>
    </row>
    <row r="23" spans="9:17" x14ac:dyDescent="0.25">
      <c r="N23">
        <f>N21+N18</f>
        <v>123551.1</v>
      </c>
      <c r="O23">
        <f>N23/10.764</f>
        <v>11478.177257525085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2024-02-15T10:07:25Z</dcterms:modified>
</cp:coreProperties>
</file>