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I\RBC Belapur\Jiten Mahasukhlal Shah\Flat No. 2101\"/>
    </mc:Choice>
  </mc:AlternateContent>
  <xr:revisionPtr revIDLastSave="0" documentId="13_ncr:1_{34126E0C-719F-40DE-9B7F-30BE3DC0FB6F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10" i="4" l="1"/>
  <c r="D32" i="4" l="1"/>
  <c r="L5" i="23" l="1"/>
  <c r="O5" i="23"/>
  <c r="L6" i="23"/>
  <c r="O6" i="23"/>
  <c r="O12" i="23" s="1"/>
  <c r="O13" i="23" s="1"/>
  <c r="O16" i="23" s="1"/>
  <c r="O19" i="23" s="1"/>
  <c r="L7" i="23"/>
  <c r="O7" i="23"/>
  <c r="L8" i="23"/>
  <c r="O8" i="23"/>
  <c r="L10" i="23"/>
  <c r="L11" i="23" s="1"/>
  <c r="L12" i="23" s="1"/>
  <c r="L13" i="23" s="1"/>
  <c r="L16" i="23" s="1"/>
  <c r="L19" i="23" s="1"/>
  <c r="O10" i="23"/>
  <c r="O11" i="23"/>
  <c r="L14" i="23"/>
  <c r="O14" i="23"/>
  <c r="P23" i="23"/>
  <c r="R23" i="23" s="1"/>
  <c r="Q23" i="23"/>
  <c r="L25" i="23"/>
  <c r="O25" i="23"/>
  <c r="L86" i="23"/>
  <c r="O86" i="23"/>
  <c r="O20" i="23" l="1"/>
  <c r="O24" i="23" s="1"/>
  <c r="Q24" i="23" s="1"/>
  <c r="O21" i="23"/>
  <c r="O27" i="23"/>
  <c r="L27" i="23"/>
  <c r="L21" i="23"/>
  <c r="P21" i="23" s="1"/>
  <c r="L20" i="23"/>
  <c r="P19" i="23"/>
  <c r="E30" i="4"/>
  <c r="E26" i="4"/>
  <c r="P20" i="23" l="1"/>
  <c r="Q20" i="23" s="1"/>
  <c r="L24" i="23"/>
  <c r="P24" i="23" s="1"/>
  <c r="R24" i="23" s="1"/>
  <c r="D31" i="4"/>
  <c r="J29" i="4" l="1"/>
  <c r="J31" i="4" s="1"/>
  <c r="J43" i="4"/>
  <c r="J45" i="4" s="1"/>
  <c r="J41" i="4"/>
  <c r="J44" i="4" l="1"/>
  <c r="J33" i="4"/>
  <c r="J32" i="4"/>
  <c r="F86" i="23"/>
  <c r="F25" i="23"/>
  <c r="F7" i="23"/>
  <c r="F10" i="23" s="1"/>
  <c r="F11" i="23" s="1"/>
  <c r="F6" i="23"/>
  <c r="F5" i="23"/>
  <c r="F14" i="23" s="1"/>
  <c r="P7" i="4"/>
  <c r="G43" i="4"/>
  <c r="G45" i="4" s="1"/>
  <c r="H40" i="4"/>
  <c r="H28" i="4"/>
  <c r="G31" i="4"/>
  <c r="H31" i="4" s="1"/>
  <c r="G40" i="4"/>
  <c r="G28" i="4"/>
  <c r="F8" i="23" l="1"/>
  <c r="H43" i="4"/>
  <c r="F12" i="23"/>
  <c r="F13" i="23" s="1"/>
  <c r="F16" i="23" s="1"/>
  <c r="F19" i="23" s="1"/>
  <c r="H41" i="4"/>
  <c r="G44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B7" i="4"/>
  <c r="C7" i="4" s="1"/>
  <c r="D7" i="4" s="1"/>
  <c r="P8" i="4"/>
  <c r="P9" i="4"/>
  <c r="B9" i="4" s="1"/>
  <c r="C9" i="4" s="1"/>
  <c r="D9" i="4" s="1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F20" i="23" l="1"/>
  <c r="F27" i="23"/>
  <c r="F21" i="23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6" i="23" l="1"/>
  <c r="C25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7" i="23" l="1"/>
  <c r="G19" i="23"/>
  <c r="C20" i="23"/>
  <c r="G20" i="23" s="1"/>
  <c r="H20" i="23" s="1"/>
  <c r="C21" i="23"/>
  <c r="G21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<sst xmlns="http://schemas.openxmlformats.org/spreadsheetml/2006/main" count="183" uniqueCount="106">
  <si>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</si>
  <si>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</si>
  <si>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</si>
  <si>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</si>
  <si>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</si>
  <si>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</si>
  <si>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</si>
  <si>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</si>
  <si>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</si>
  <si>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</si>
  <si>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</si>
  <si>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</si>
  <si>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</si>
  <si>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</si>
  <si>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</si>
  <si>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</si>
  <si>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</si>
  <si>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</si>
  <si>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</si>
  <si>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</si>
  <si>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</si>
  <si>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</si>
  <si>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</si>
  <si>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</si>
  <si>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</si>
  <si>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</si>
  <si>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</si>
  <si>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</si>
  <si>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</si>
  <si>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</si>
  <si>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</si>
  <si>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</si>
  <si>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</si>
  <si>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</si>
  <si>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</si>
  <si>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</si>
  <si>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</si>
  <si>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</si>
  <si>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</si>
  <si>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</si>
  <si>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</si>
  <si>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</si>
  <si>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</si>
  <si>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</si>
  <si>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</si>
  <si>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</si>
  <si>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</si>
  <si>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</si>
  <si>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</si>
  <si>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</si>
  <si>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</si>
  <si>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</si>
  <si>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</si>
  <si>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</si>
  <si>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</si>
  <si>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</si>
  <si>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</si>
  <si>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</si>
  <si>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</si>
  <si>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</si>
  <si>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</si>
  <si>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</si>
  <si>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</si>
  <si>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</si>
  <si>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</si>
  <si>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</si>
  <si>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</si>
  <si>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</si>
  <si>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</si>
  <si>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</si>
  <si>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</si>
  <si>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</si>
  <si>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</si>
  <si>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</si>
  <si>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</si>
  <si>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</si>
  <si>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</si>
  <si>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</si>
  <si>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</si>
  <si>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</si>
  <si>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</si>
  <si>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</si>
  <si>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</si>
  <si>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</si>
  <si>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Flat No. 2101</t>
  </si>
  <si>
    <t>Flat No. 2102</t>
  </si>
  <si>
    <t>25.01.2024</t>
  </si>
  <si>
    <t>ACA</t>
  </si>
  <si>
    <t>BALCONY</t>
  </si>
  <si>
    <t>DRY BALC</t>
  </si>
  <si>
    <t>TACA</t>
  </si>
  <si>
    <t>FLAT NO. 2101</t>
  </si>
  <si>
    <t>FLAT NO. 2102</t>
  </si>
  <si>
    <t>IGR-08.12.23</t>
  </si>
  <si>
    <t xml:space="preserve">Flat No. </t>
  </si>
  <si>
    <t>Total Value</t>
  </si>
  <si>
    <t>Loan 11 Crs</t>
  </si>
  <si>
    <t>RV - 75%</t>
  </si>
  <si>
    <t>Delta Valuation</t>
  </si>
  <si>
    <t>RATE</t>
  </si>
  <si>
    <t>2 Nos. Car Parking</t>
  </si>
  <si>
    <t>TOTAL FMV</t>
  </si>
  <si>
    <t>Cost Sheet</t>
  </si>
  <si>
    <t>Require Realizable Value</t>
  </si>
  <si>
    <t>Car Parking</t>
  </si>
  <si>
    <t>Disussed with manoj sir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</si>
</sst>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43" fontId="2" fillId="0" borderId="4" xfId="0" applyNumberFormat="1" applyFont="1" applyBorder="1"/>
    <xf numFmtId="43" fontId="2" fillId="0" borderId="0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A5EEEC-7D8C-4FF5-B74C-7DBFAEB57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230589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2217F2-E356-4963-8BBA-78B0DDF3A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51389" cy="8773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97220</xdr:colOff>
      <xdr:row>44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3B211F-4C48-43D7-8226-713F94DA6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18020" cy="8402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53</xdr:row>
      <xdr:rowOff>95250</xdr:rowOff>
    </xdr:from>
    <xdr:to>
      <xdr:col>21</xdr:col>
      <xdr:colOff>239945</xdr:colOff>
      <xdr:row>95</xdr:row>
      <xdr:rowOff>153525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E89091-BF92-47D2-A1DB-855EA7CDD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858375"/>
          <a:ext cx="13041545" cy="8059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88</xdr:row>
      <xdr:rowOff>180975</xdr:rowOff>
    </xdr:from>
    <xdr:to>
      <xdr:col>24</xdr:col>
      <xdr:colOff>97283</xdr:colOff>
      <xdr:row>135</xdr:row>
      <xdr:rowOff>96488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24327F-369E-40A2-B978-101CB123F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5" y="16611600"/>
          <a:ext cx="14565758" cy="8869013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20</xdr:row>
      <xdr:rowOff>152400</xdr:rowOff>
    </xdr:from>
    <xdr:to>
      <xdr:col>33</xdr:col>
      <xdr:colOff>354577</xdr:colOff>
      <xdr:row>66</xdr:row>
      <xdr:rowOff>163149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86A12E2-0458-4026-8165-DDB8FB028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48250" y="3629025"/>
          <a:ext cx="15423127" cy="8773749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0</xdr:row>
      <xdr:rowOff>0</xdr:rowOff>
    </xdr:from>
    <xdr:to>
      <xdr:col>29</xdr:col>
      <xdr:colOff>602102</xdr:colOff>
      <xdr:row>47</xdr:row>
      <xdr:rowOff>77414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802D418-2A30-4577-ABD1-260A400DC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52850" y="0"/>
          <a:ext cx="14527652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459221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B59BD-1B25-4A62-839A-411D2FBAF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0021" cy="87165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516379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2642EF-2AC6-4488-B1BD-F775EB6B8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37179" cy="8726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382755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7C1A6D-F9EB-496F-8E76-F9114769D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74755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373229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07C3E8-8874-4EB7-ABC2-9EDA61328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65229" cy="8430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202010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AB3BA6-1B9D-4979-AE47-BF4D50567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22810" cy="8602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20" sqref="L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321094.09999999998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350494.1</v>
      </c>
      <c r="D9" s="59" t="s">
        <v>62</v>
      </c>
      <c r="E9" s="60">
        <f>C9/10.764</f>
        <v>32561.696395392046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2024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0</v>
      </c>
      <c r="D13" s="66">
        <f>D12-C13</f>
        <v>100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X22" sqref="X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R86"/>
  <sheetViews>
    <sheetView tabSelected="1" workbookViewId="0">
      <selection activeCell="C5" sqref="C5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4.28515625" style="16" hidden="1" customWidth="1"/>
    <col min="5" max="5" width="14.28515625" hidden="1" customWidth="1"/>
    <col min="6" max="6" width="17.140625" style="16" customWidth="1"/>
    <col min="7" max="7" width="15.28515625" style="16" bestFit="1" customWidth="1"/>
    <col min="8" max="8" width="15.28515625" bestFit="1" customWidth="1"/>
    <col min="9" max="9" width="14.28515625" bestFit="1" customWidth="1"/>
    <col min="12" max="12" width="17.140625" style="16" hidden="1" customWidth="1"/>
    <col min="13" max="13" width="12.5703125" style="16" hidden="1" customWidth="1"/>
    <col min="14" max="14" width="14.28515625" hidden="1" customWidth="1"/>
    <col min="15" max="15" width="17.140625" style="16" hidden="1" customWidth="1"/>
    <col min="16" max="16" width="15.28515625" style="16" hidden="1" customWidth="1"/>
    <col min="17" max="18" width="15.28515625" hidden="1" customWidth="1"/>
    <col min="19" max="19" width="0" hidden="1" customWidth="1"/>
  </cols>
  <sheetData>
    <row r="1" spans="1:17" x14ac:dyDescent="0.25">
      <c r="A1" s="11"/>
      <c r="B1" s="12"/>
      <c r="C1" s="13"/>
      <c r="D1" s="14"/>
      <c r="F1" s="13"/>
      <c r="G1" s="14"/>
      <c r="L1" s="13"/>
      <c r="M1" s="14"/>
      <c r="O1" s="13"/>
      <c r="P1" s="14"/>
    </row>
    <row r="2" spans="1:17" x14ac:dyDescent="0.25">
      <c r="A2" s="15"/>
      <c r="D2" s="17"/>
      <c r="G2" s="17"/>
      <c r="M2" s="17"/>
      <c r="P2" s="17"/>
    </row>
    <row r="3" spans="1:17" x14ac:dyDescent="0.25">
      <c r="A3" s="15" t="s">
        <v>13</v>
      </c>
      <c r="B3" s="18"/>
      <c r="C3" s="19">
        <v>50000</v>
      </c>
      <c r="D3" s="22" t="s">
        <v>75</v>
      </c>
      <c r="E3" s="6" t="s">
        <v>87</v>
      </c>
      <c r="F3" s="19">
        <v>50000</v>
      </c>
      <c r="G3" s="22" t="s">
        <v>75</v>
      </c>
      <c r="H3" s="6" t="s">
        <v>87</v>
      </c>
      <c r="L3" s="19">
        <v>49000</v>
      </c>
      <c r="M3" s="22" t="s">
        <v>75</v>
      </c>
      <c r="N3" s="6" t="s">
        <v>76</v>
      </c>
      <c r="O3" s="19">
        <v>49000</v>
      </c>
      <c r="P3" s="22" t="s">
        <v>75</v>
      </c>
      <c r="Q3" s="6" t="s">
        <v>76</v>
      </c>
    </row>
    <row r="4" spans="1:17" ht="30" x14ac:dyDescent="0.25">
      <c r="A4" s="21" t="s">
        <v>14</v>
      </c>
      <c r="B4" s="18"/>
      <c r="C4" s="19">
        <v>3500</v>
      </c>
      <c r="D4" s="22"/>
      <c r="F4" s="19">
        <v>3500</v>
      </c>
      <c r="G4" s="22"/>
      <c r="L4" s="19">
        <v>3000</v>
      </c>
      <c r="M4" s="22"/>
      <c r="O4" s="19">
        <v>3000</v>
      </c>
      <c r="P4" s="22"/>
    </row>
    <row r="5" spans="1:17" x14ac:dyDescent="0.25">
      <c r="A5" s="15" t="s">
        <v>15</v>
      </c>
      <c r="B5" s="18"/>
      <c r="C5" s="19">
        <f>C3-C4</f>
        <v>46500</v>
      </c>
      <c r="D5" s="22"/>
      <c r="F5" s="19">
        <f>F3-F4</f>
        <v>46500</v>
      </c>
      <c r="G5" s="22"/>
      <c r="L5" s="19">
        <f>L3-L4</f>
        <v>46000</v>
      </c>
      <c r="M5" s="22"/>
      <c r="O5" s="19">
        <f>O3-O4</f>
        <v>46000</v>
      </c>
      <c r="P5" s="22"/>
    </row>
    <row r="6" spans="1:17" x14ac:dyDescent="0.25">
      <c r="A6" s="15" t="s">
        <v>16</v>
      </c>
      <c r="B6" s="18"/>
      <c r="C6" s="19">
        <f>C4</f>
        <v>3500</v>
      </c>
      <c r="D6" s="22"/>
      <c r="F6" s="19">
        <f>F4</f>
        <v>3500</v>
      </c>
      <c r="G6" s="22"/>
      <c r="L6" s="19">
        <f>L4</f>
        <v>3000</v>
      </c>
      <c r="M6" s="22"/>
      <c r="O6" s="19">
        <f>O4</f>
        <v>3000</v>
      </c>
      <c r="P6" s="22"/>
    </row>
    <row r="7" spans="1:17" x14ac:dyDescent="0.25">
      <c r="A7" s="15" t="s">
        <v>17</v>
      </c>
      <c r="B7" s="23"/>
      <c r="C7" s="24">
        <f>D7-D8</f>
        <v>0</v>
      </c>
      <c r="D7" s="24">
        <v>2024</v>
      </c>
      <c r="F7" s="24">
        <f>G7-G8</f>
        <v>0</v>
      </c>
      <c r="G7" s="24">
        <v>2024</v>
      </c>
      <c r="L7" s="24">
        <f>M7-M8</f>
        <v>0</v>
      </c>
      <c r="M7" s="24">
        <v>2024</v>
      </c>
      <c r="O7" s="24">
        <f>P7-P8</f>
        <v>0</v>
      </c>
      <c r="P7" s="24">
        <v>2024</v>
      </c>
    </row>
    <row r="8" spans="1:17" x14ac:dyDescent="0.25">
      <c r="A8" s="15" t="s">
        <v>18</v>
      </c>
      <c r="B8" s="23"/>
      <c r="C8" s="24">
        <f>C9-C7</f>
        <v>60</v>
      </c>
      <c r="D8" s="24">
        <v>2024</v>
      </c>
      <c r="F8" s="24">
        <f>F9-F7</f>
        <v>60</v>
      </c>
      <c r="G8" s="24">
        <v>2024</v>
      </c>
      <c r="L8" s="24">
        <f>L9-L7</f>
        <v>60</v>
      </c>
      <c r="M8" s="24">
        <v>2024</v>
      </c>
      <c r="O8" s="24">
        <f>O9-O7</f>
        <v>60</v>
      </c>
      <c r="P8" s="24">
        <v>2024</v>
      </c>
    </row>
    <row r="9" spans="1:17" x14ac:dyDescent="0.25">
      <c r="A9" s="15" t="s">
        <v>19</v>
      </c>
      <c r="B9" s="23"/>
      <c r="C9" s="24">
        <v>60</v>
      </c>
      <c r="D9" s="24"/>
      <c r="F9" s="24">
        <v>60</v>
      </c>
      <c r="G9" s="24"/>
      <c r="L9" s="24">
        <v>60</v>
      </c>
      <c r="M9" s="24"/>
      <c r="O9" s="24">
        <v>60</v>
      </c>
      <c r="P9" s="24"/>
    </row>
    <row r="10" spans="1:17" ht="30" x14ac:dyDescent="0.25">
      <c r="A10" s="21" t="s">
        <v>20</v>
      </c>
      <c r="B10" s="23"/>
      <c r="C10" s="24">
        <f>90*C7/C9</f>
        <v>0</v>
      </c>
      <c r="D10" s="24"/>
      <c r="F10" s="24">
        <f>90*F7/F9</f>
        <v>0</v>
      </c>
      <c r="G10" s="24"/>
      <c r="L10" s="24">
        <f>90*L7/L9</f>
        <v>0</v>
      </c>
      <c r="M10" s="24"/>
      <c r="O10" s="24">
        <f>90*O7/O9</f>
        <v>0</v>
      </c>
      <c r="P10" s="24"/>
    </row>
    <row r="11" spans="1:17" x14ac:dyDescent="0.25">
      <c r="A11" s="15"/>
      <c r="B11" s="25"/>
      <c r="C11" s="26">
        <f>C10%</f>
        <v>0</v>
      </c>
      <c r="D11" s="26"/>
      <c r="F11" s="26">
        <f>F10%</f>
        <v>0</v>
      </c>
      <c r="G11" s="26"/>
      <c r="L11" s="26">
        <f>L10%</f>
        <v>0</v>
      </c>
      <c r="M11" s="26"/>
      <c r="O11" s="26">
        <f>O10%</f>
        <v>0</v>
      </c>
      <c r="P11" s="26"/>
    </row>
    <row r="12" spans="1:17" x14ac:dyDescent="0.25">
      <c r="A12" s="15" t="s">
        <v>21</v>
      </c>
      <c r="B12" s="18"/>
      <c r="C12" s="19">
        <f>C6*C11</f>
        <v>0</v>
      </c>
      <c r="D12" s="22"/>
      <c r="F12" s="19">
        <f>F6*F11</f>
        <v>0</v>
      </c>
      <c r="G12" s="22"/>
      <c r="L12" s="19">
        <f>L6*L11</f>
        <v>0</v>
      </c>
      <c r="M12" s="22"/>
      <c r="O12" s="19">
        <f>O6*O11</f>
        <v>0</v>
      </c>
      <c r="P12" s="22"/>
    </row>
    <row r="13" spans="1:17" x14ac:dyDescent="0.25">
      <c r="A13" s="15" t="s">
        <v>22</v>
      </c>
      <c r="B13" s="18"/>
      <c r="C13" s="19">
        <f>C6-C12</f>
        <v>3500</v>
      </c>
      <c r="D13" s="22"/>
      <c r="F13" s="19">
        <f>F6-F12</f>
        <v>3500</v>
      </c>
      <c r="G13" s="22"/>
      <c r="L13" s="19">
        <f>L6-L12</f>
        <v>3000</v>
      </c>
      <c r="M13" s="22"/>
      <c r="O13" s="19">
        <f>O6-O12</f>
        <v>3000</v>
      </c>
      <c r="P13" s="22"/>
    </row>
    <row r="14" spans="1:17" x14ac:dyDescent="0.25">
      <c r="A14" s="15" t="s">
        <v>15</v>
      </c>
      <c r="B14" s="18"/>
      <c r="C14" s="19">
        <f>C5</f>
        <v>46500</v>
      </c>
      <c r="D14" s="22"/>
      <c r="F14" s="19">
        <f>F5</f>
        <v>46500</v>
      </c>
      <c r="G14" s="22"/>
      <c r="L14" s="19">
        <f>L5</f>
        <v>46000</v>
      </c>
      <c r="M14" s="22"/>
      <c r="O14" s="19">
        <f>O5</f>
        <v>46000</v>
      </c>
      <c r="P14" s="22"/>
    </row>
    <row r="15" spans="1:17" x14ac:dyDescent="0.25">
      <c r="B15" s="18"/>
      <c r="C15" s="19"/>
      <c r="D15" s="22"/>
      <c r="F15" s="19"/>
      <c r="G15" s="22"/>
      <c r="L15" s="19"/>
      <c r="M15" s="22"/>
      <c r="O15" s="19"/>
      <c r="P15" s="22"/>
    </row>
    <row r="16" spans="1:17" x14ac:dyDescent="0.25">
      <c r="A16" s="27" t="s">
        <v>23</v>
      </c>
      <c r="B16" s="28"/>
      <c r="C16" s="20">
        <f>C14+C13</f>
        <v>50000</v>
      </c>
      <c r="D16" s="22"/>
      <c r="F16" s="20">
        <f>F14+F13</f>
        <v>50000</v>
      </c>
      <c r="G16" s="22"/>
      <c r="L16" s="20">
        <f>L14+L13</f>
        <v>49000</v>
      </c>
      <c r="M16" s="22"/>
      <c r="O16" s="20">
        <f>O14+O13</f>
        <v>49000</v>
      </c>
      <c r="P16" s="22"/>
    </row>
    <row r="17" spans="1:18" x14ac:dyDescent="0.25">
      <c r="A17" t="s">
        <v>94</v>
      </c>
      <c r="B17" s="23"/>
      <c r="C17" s="24">
        <v>2101</v>
      </c>
      <c r="D17" s="24"/>
      <c r="F17" s="24">
        <v>2102</v>
      </c>
      <c r="G17" s="24"/>
      <c r="L17" s="24">
        <v>2101</v>
      </c>
      <c r="M17" s="24"/>
      <c r="O17" s="24">
        <v>2102</v>
      </c>
      <c r="P17" s="24"/>
    </row>
    <row r="18" spans="1:18" x14ac:dyDescent="0.25">
      <c r="A18" s="71" t="str">
        <f>E3</f>
        <v>ACA</v>
      </c>
      <c r="B18" s="7"/>
      <c r="C18" s="29">
        <v>1885</v>
      </c>
      <c r="D18" s="24"/>
      <c r="F18" s="29">
        <v>1448</v>
      </c>
      <c r="G18" s="24" t="s">
        <v>95</v>
      </c>
      <c r="L18" s="29">
        <v>1885</v>
      </c>
      <c r="M18" s="24"/>
      <c r="O18" s="29">
        <v>1448</v>
      </c>
      <c r="P18" s="24" t="s">
        <v>95</v>
      </c>
    </row>
    <row r="19" spans="1:18" x14ac:dyDescent="0.25">
      <c r="A19" s="15" t="s">
        <v>73</v>
      </c>
      <c r="B19" s="6"/>
      <c r="C19" s="30">
        <f>C18*C16</f>
        <v>94250000</v>
      </c>
      <c r="D19" s="31"/>
      <c r="E19" s="66"/>
      <c r="F19" s="30">
        <f>F18*F16</f>
        <v>72400000</v>
      </c>
      <c r="G19" s="72">
        <f>C19+F19</f>
        <v>166650000</v>
      </c>
      <c r="H19" s="66"/>
      <c r="L19" s="30">
        <f>L18*L16</f>
        <v>92365000</v>
      </c>
      <c r="M19" s="31"/>
      <c r="N19" s="66"/>
      <c r="O19" s="30">
        <f>O18*O16</f>
        <v>70952000</v>
      </c>
      <c r="P19" s="72">
        <f>L19+O19</f>
        <v>163317000</v>
      </c>
      <c r="Q19" s="66"/>
    </row>
    <row r="20" spans="1:18" x14ac:dyDescent="0.25">
      <c r="A20" s="15" t="s">
        <v>24</v>
      </c>
      <c r="C20" s="32">
        <f>C19*90%</f>
        <v>84825000</v>
      </c>
      <c r="D20" s="30"/>
      <c r="F20" s="32">
        <f>F19*90%</f>
        <v>65160000</v>
      </c>
      <c r="G20" s="72">
        <f t="shared" ref="G20:G21" si="0">C20+F20</f>
        <v>149985000</v>
      </c>
      <c r="H20" s="66">
        <f>G20*0.75</f>
        <v>112488750</v>
      </c>
      <c r="I20" s="66"/>
      <c r="L20" s="32">
        <f>L19*90%</f>
        <v>83128500</v>
      </c>
      <c r="M20" s="30"/>
      <c r="O20" s="32">
        <f>O19*90%</f>
        <v>63856800</v>
      </c>
      <c r="P20" s="72">
        <f t="shared" ref="P20:P21" si="1">L20+O20</f>
        <v>146985300</v>
      </c>
      <c r="Q20" s="66">
        <f>P20*0.75</f>
        <v>110238975</v>
      </c>
    </row>
    <row r="21" spans="1:18" x14ac:dyDescent="0.25">
      <c r="A21" s="15" t="s">
        <v>25</v>
      </c>
      <c r="C21" s="32">
        <f>C19*80%</f>
        <v>75400000</v>
      </c>
      <c r="D21" s="32"/>
      <c r="F21" s="32">
        <f>F19*80%</f>
        <v>57920000</v>
      </c>
      <c r="G21" s="72">
        <f t="shared" si="0"/>
        <v>133320000</v>
      </c>
      <c r="L21" s="32">
        <f>L19*80%</f>
        <v>73892000</v>
      </c>
      <c r="M21" s="32"/>
      <c r="O21" s="32">
        <f>O19*80%</f>
        <v>56761600</v>
      </c>
      <c r="P21" s="72">
        <f t="shared" si="1"/>
        <v>130653600</v>
      </c>
    </row>
    <row r="22" spans="1:18" x14ac:dyDescent="0.25">
      <c r="A22" s="15"/>
      <c r="C22" s="32"/>
      <c r="D22" s="32"/>
      <c r="F22" s="32"/>
      <c r="G22" s="73"/>
      <c r="L22" s="32"/>
      <c r="M22" s="32"/>
      <c r="O22" s="32"/>
      <c r="P22" s="73"/>
    </row>
    <row r="23" spans="1:18" x14ac:dyDescent="0.25">
      <c r="A23" s="15" t="s">
        <v>104</v>
      </c>
      <c r="C23" s="32">
        <v>2</v>
      </c>
      <c r="D23" s="32"/>
      <c r="F23" s="32">
        <v>2</v>
      </c>
      <c r="G23" s="73"/>
      <c r="L23" s="32">
        <v>88500000</v>
      </c>
      <c r="M23" s="32"/>
      <c r="O23" s="32">
        <v>68500000</v>
      </c>
      <c r="P23" s="73">
        <f>L23*0.75</f>
        <v>66375000</v>
      </c>
      <c r="Q23" s="73">
        <f>O23*0.75</f>
        <v>51375000</v>
      </c>
      <c r="R23" s="66">
        <f>P23+Q23</f>
        <v>117750000</v>
      </c>
    </row>
    <row r="24" spans="1:18" x14ac:dyDescent="0.25">
      <c r="A24" s="15"/>
      <c r="D24" s="24"/>
      <c r="G24" s="24"/>
      <c r="L24" s="32">
        <f>L20</f>
        <v>83128500</v>
      </c>
      <c r="M24" s="32"/>
      <c r="O24" s="32">
        <f>O20</f>
        <v>63856800</v>
      </c>
      <c r="P24" s="73">
        <f>L24*0.75</f>
        <v>62346375</v>
      </c>
      <c r="Q24" s="73">
        <f>O24*0.75</f>
        <v>47892600</v>
      </c>
      <c r="R24" s="66">
        <f>P24+Q24</f>
        <v>110238975</v>
      </c>
    </row>
    <row r="25" spans="1:18" x14ac:dyDescent="0.25">
      <c r="A25" s="33" t="s">
        <v>26</v>
      </c>
      <c r="B25" s="34"/>
      <c r="C25" s="35">
        <f>C4*C18</f>
        <v>6597500</v>
      </c>
      <c r="D25" s="35"/>
      <c r="F25" s="35">
        <f>F4*F18</f>
        <v>5068000</v>
      </c>
      <c r="G25" s="35"/>
      <c r="L25" s="35">
        <f>L4*L18</f>
        <v>5655000</v>
      </c>
      <c r="M25" s="35"/>
      <c r="O25" s="35">
        <f>O4*O18</f>
        <v>4344000</v>
      </c>
      <c r="P25" s="35"/>
    </row>
    <row r="26" spans="1:18" x14ac:dyDescent="0.25">
      <c r="A26" s="15" t="s">
        <v>27</v>
      </c>
    </row>
    <row r="27" spans="1:18" x14ac:dyDescent="0.25">
      <c r="A27" s="36" t="s">
        <v>28</v>
      </c>
      <c r="B27" s="16"/>
      <c r="C27" s="32">
        <f>C19*0.025/12</f>
        <v>196354.16666666666</v>
      </c>
      <c r="D27" s="32"/>
      <c r="F27" s="32">
        <f>F19*0.025/12</f>
        <v>150833.33333333334</v>
      </c>
      <c r="G27" s="32"/>
      <c r="L27" s="32">
        <f>L19*0.025/12</f>
        <v>192427.08333333334</v>
      </c>
      <c r="M27" s="32"/>
      <c r="O27" s="32">
        <f>O19*0.025/12</f>
        <v>147816.66666666666</v>
      </c>
      <c r="P27" s="32"/>
    </row>
    <row r="28" spans="1:18" x14ac:dyDescent="0.25">
      <c r="C28" s="32"/>
      <c r="D28" s="32"/>
      <c r="F28" s="32"/>
      <c r="G28" s="32"/>
      <c r="L28" s="32"/>
      <c r="M28" s="32"/>
      <c r="O28" s="32"/>
      <c r="P28" s="32"/>
    </row>
    <row r="29" spans="1:18" x14ac:dyDescent="0.25">
      <c r="C29" s="32"/>
      <c r="D29" s="32"/>
      <c r="F29" s="32"/>
      <c r="G29" s="32"/>
      <c r="H29" t="s">
        <v>96</v>
      </c>
      <c r="L29" s="32"/>
      <c r="M29" s="32"/>
      <c r="O29" s="32"/>
      <c r="P29" s="32"/>
      <c r="Q29" t="s">
        <v>96</v>
      </c>
    </row>
    <row r="30" spans="1:18" x14ac:dyDescent="0.25">
      <c r="A30" s="7" t="s">
        <v>103</v>
      </c>
      <c r="B30" s="7"/>
      <c r="C30" s="68">
        <v>88500000</v>
      </c>
      <c r="D30" s="68"/>
      <c r="E30" s="68"/>
      <c r="F30" s="68">
        <v>68500000</v>
      </c>
      <c r="G30"/>
      <c r="H30" t="s">
        <v>97</v>
      </c>
      <c r="L30"/>
      <c r="M30"/>
      <c r="O30"/>
      <c r="P30"/>
      <c r="Q30" t="s">
        <v>97</v>
      </c>
    </row>
    <row r="31" spans="1:18" x14ac:dyDescent="0.25">
      <c r="C31"/>
      <c r="D31"/>
      <c r="F31"/>
      <c r="G31"/>
      <c r="L31"/>
      <c r="M31"/>
      <c r="O31"/>
      <c r="P31"/>
    </row>
    <row r="32" spans="1:18" x14ac:dyDescent="0.25">
      <c r="C32"/>
      <c r="D32"/>
      <c r="F32"/>
      <c r="G32"/>
      <c r="L32"/>
      <c r="M32"/>
      <c r="O32"/>
      <c r="P32"/>
    </row>
    <row r="33" spans="1:16" x14ac:dyDescent="0.25">
      <c r="C33"/>
      <c r="D33"/>
      <c r="F33"/>
      <c r="G33"/>
      <c r="L33"/>
      <c r="M33"/>
      <c r="O33"/>
      <c r="P33"/>
    </row>
    <row r="34" spans="1:16" x14ac:dyDescent="0.25">
      <c r="C34"/>
      <c r="D34"/>
      <c r="F34"/>
      <c r="G34"/>
      <c r="L34"/>
      <c r="M34"/>
      <c r="O34"/>
      <c r="P34"/>
    </row>
    <row r="35" spans="1:16" x14ac:dyDescent="0.25">
      <c r="C35"/>
      <c r="D35"/>
      <c r="F35"/>
      <c r="G35"/>
      <c r="L35"/>
      <c r="M35"/>
      <c r="O35"/>
      <c r="P35"/>
    </row>
    <row r="36" spans="1:16" x14ac:dyDescent="0.25">
      <c r="C36"/>
      <c r="D36"/>
      <c r="F36"/>
      <c r="G36"/>
      <c r="L36"/>
      <c r="M36"/>
      <c r="O36"/>
      <c r="P36"/>
    </row>
    <row r="37" spans="1:16" x14ac:dyDescent="0.25">
      <c r="C37"/>
      <c r="D37"/>
      <c r="F37"/>
      <c r="G37"/>
      <c r="L37"/>
      <c r="M37"/>
      <c r="O37"/>
      <c r="P37"/>
    </row>
    <row r="38" spans="1:16" x14ac:dyDescent="0.25">
      <c r="C38"/>
      <c r="D38"/>
      <c r="F38"/>
      <c r="G38"/>
      <c r="L38"/>
      <c r="M38"/>
      <c r="O38"/>
      <c r="P38"/>
    </row>
    <row r="39" spans="1:16" x14ac:dyDescent="0.25">
      <c r="C39"/>
      <c r="D39"/>
      <c r="F39"/>
      <c r="G39"/>
      <c r="L39"/>
      <c r="M39"/>
      <c r="O39"/>
      <c r="P39"/>
    </row>
    <row r="40" spans="1:16" x14ac:dyDescent="0.25">
      <c r="C40"/>
      <c r="D40"/>
      <c r="F40"/>
      <c r="G40"/>
      <c r="L40"/>
      <c r="M40"/>
      <c r="O40"/>
      <c r="P40"/>
    </row>
    <row r="41" spans="1:16" x14ac:dyDescent="0.25">
      <c r="C41"/>
      <c r="D41"/>
      <c r="F41"/>
      <c r="G41"/>
      <c r="L41"/>
      <c r="M41"/>
      <c r="O41"/>
      <c r="P41"/>
    </row>
    <row r="42" spans="1:16" x14ac:dyDescent="0.25">
      <c r="C42"/>
      <c r="D42"/>
      <c r="F42"/>
      <c r="G42"/>
      <c r="L42"/>
      <c r="M42"/>
      <c r="O42"/>
      <c r="P42"/>
    </row>
    <row r="48" spans="1:16" x14ac:dyDescent="0.25">
      <c r="A48" s="37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66" spans="1:1" ht="15.75" x14ac:dyDescent="0.25">
      <c r="A66" s="38"/>
    </row>
    <row r="67" spans="1:1" ht="15.75" x14ac:dyDescent="0.25">
      <c r="A67" s="38"/>
    </row>
    <row r="86" spans="3:15" x14ac:dyDescent="0.25">
      <c r="C86" s="16">
        <f>C85*C84</f>
        <v>0</v>
      </c>
      <c r="F86" s="16">
        <f>F85*F84</f>
        <v>0</v>
      </c>
      <c r="L86" s="16">
        <f>L85*L84</f>
        <v>0</v>
      </c>
      <c r="O86" s="16">
        <f>O85*O84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5"/>
  <sheetViews>
    <sheetView workbookViewId="0">
      <selection activeCell="E35" sqref="E3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5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7.85546875" bestFit="1" customWidth="1"/>
    <col min="10" max="10" width="15.285156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1209</v>
      </c>
      <c r="C2" s="4">
        <f t="shared" ref="C2:C16" si="1">B2*1.2</f>
        <v>1450.8</v>
      </c>
      <c r="D2" s="4">
        <f t="shared" ref="D2:D16" si="2">C2*1.2</f>
        <v>1740.9599999999998</v>
      </c>
      <c r="E2" s="5">
        <f t="shared" ref="E2:E16" si="3">R2</f>
        <v>48598000</v>
      </c>
      <c r="F2" s="74">
        <f t="shared" ref="F2:F15" si="4">ROUND((E2/B2),0)</f>
        <v>40197</v>
      </c>
      <c r="G2" s="74">
        <f t="shared" ref="G2:G15" si="5">ROUND((E2/C2),0)</f>
        <v>33497</v>
      </c>
      <c r="H2" s="74">
        <f t="shared" ref="H2:H15" si="6">ROUND((E2/D2),0)</f>
        <v>27914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1209</v>
      </c>
      <c r="R2" s="75">
        <v>48598000</v>
      </c>
      <c r="S2" s="75" t="s">
        <v>93</v>
      </c>
    </row>
    <row r="3" spans="1:19" x14ac:dyDescent="0.25">
      <c r="A3" s="4">
        <v>2</v>
      </c>
      <c r="B3" s="4">
        <f t="shared" si="0"/>
        <v>1134</v>
      </c>
      <c r="C3" s="4">
        <f t="shared" si="1"/>
        <v>1360.8</v>
      </c>
      <c r="D3" s="4">
        <f t="shared" si="2"/>
        <v>1632.9599999999998</v>
      </c>
      <c r="E3" s="5">
        <f t="shared" si="3"/>
        <v>90700000</v>
      </c>
      <c r="F3" s="4">
        <f t="shared" si="4"/>
        <v>79982</v>
      </c>
      <c r="G3" s="4">
        <f t="shared" si="5"/>
        <v>66652</v>
      </c>
      <c r="H3" s="4">
        <f t="shared" si="6"/>
        <v>55543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1134</v>
      </c>
      <c r="R3" s="2">
        <v>90700000</v>
      </c>
      <c r="S3" s="2"/>
    </row>
    <row r="4" spans="1:19" x14ac:dyDescent="0.25">
      <c r="A4" s="4">
        <v>3</v>
      </c>
      <c r="B4" s="4">
        <f t="shared" si="0"/>
        <v>1134</v>
      </c>
      <c r="C4" s="4">
        <f t="shared" si="1"/>
        <v>1360.8</v>
      </c>
      <c r="D4" s="4">
        <f t="shared" si="2"/>
        <v>1632.9599999999998</v>
      </c>
      <c r="E4" s="5">
        <f t="shared" si="3"/>
        <v>90700000</v>
      </c>
      <c r="F4" s="4">
        <f t="shared" si="4"/>
        <v>79982</v>
      </c>
      <c r="G4" s="4">
        <f t="shared" si="5"/>
        <v>66652</v>
      </c>
      <c r="H4" s="4">
        <f t="shared" si="6"/>
        <v>55543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1134</v>
      </c>
      <c r="R4" s="2">
        <v>90700000</v>
      </c>
      <c r="S4" s="2"/>
    </row>
    <row r="5" spans="1:19" x14ac:dyDescent="0.25">
      <c r="A5" s="4">
        <v>4</v>
      </c>
      <c r="B5" s="4">
        <f t="shared" si="0"/>
        <v>1134</v>
      </c>
      <c r="C5" s="4">
        <f t="shared" si="1"/>
        <v>1360.8</v>
      </c>
      <c r="D5" s="4">
        <f t="shared" si="2"/>
        <v>1632.9599999999998</v>
      </c>
      <c r="E5" s="5">
        <f t="shared" si="3"/>
        <v>90700000</v>
      </c>
      <c r="F5" s="4">
        <f t="shared" si="4"/>
        <v>79982</v>
      </c>
      <c r="G5" s="4">
        <f t="shared" si="5"/>
        <v>66652</v>
      </c>
      <c r="H5" s="4">
        <f t="shared" si="6"/>
        <v>55543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1134</v>
      </c>
      <c r="R5" s="2">
        <v>90700000</v>
      </c>
      <c r="S5" s="2"/>
    </row>
    <row r="6" spans="1:19" x14ac:dyDescent="0.25">
      <c r="A6" s="4">
        <v>5</v>
      </c>
      <c r="B6" s="4">
        <f t="shared" si="0"/>
        <v>1355</v>
      </c>
      <c r="C6" s="4">
        <f t="shared" si="1"/>
        <v>1626</v>
      </c>
      <c r="D6" s="4">
        <f t="shared" si="2"/>
        <v>1951.1999999999998</v>
      </c>
      <c r="E6" s="5">
        <f t="shared" si="3"/>
        <v>78300000</v>
      </c>
      <c r="F6" s="4">
        <f t="shared" si="4"/>
        <v>57786</v>
      </c>
      <c r="G6" s="4">
        <f t="shared" si="5"/>
        <v>48155</v>
      </c>
      <c r="H6" s="4">
        <f t="shared" si="6"/>
        <v>40129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1355</v>
      </c>
      <c r="R6" s="2">
        <v>78300000</v>
      </c>
      <c r="S6" s="2"/>
    </row>
    <row r="7" spans="1:19" x14ac:dyDescent="0.25">
      <c r="A7" s="4">
        <v>6</v>
      </c>
      <c r="B7" s="4">
        <f t="shared" si="0"/>
        <v>1470</v>
      </c>
      <c r="C7" s="4">
        <f t="shared" si="1"/>
        <v>1764</v>
      </c>
      <c r="D7" s="4">
        <f t="shared" si="2"/>
        <v>2116.7999999999997</v>
      </c>
      <c r="E7" s="5">
        <f t="shared" si="3"/>
        <v>80000000</v>
      </c>
      <c r="F7" s="74">
        <f t="shared" si="4"/>
        <v>54422</v>
      </c>
      <c r="G7" s="74">
        <f t="shared" si="5"/>
        <v>45351</v>
      </c>
      <c r="H7" s="74">
        <f t="shared" si="6"/>
        <v>37793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1470</v>
      </c>
      <c r="R7" s="75">
        <v>80000000</v>
      </c>
      <c r="S7" s="2"/>
    </row>
    <row r="8" spans="1:19" x14ac:dyDescent="0.25">
      <c r="A8" s="4">
        <v>7</v>
      </c>
      <c r="B8" s="4">
        <f t="shared" si="0"/>
        <v>1500</v>
      </c>
      <c r="C8" s="4">
        <f t="shared" si="1"/>
        <v>1800</v>
      </c>
      <c r="D8" s="4">
        <f t="shared" si="2"/>
        <v>2160</v>
      </c>
      <c r="E8" s="5">
        <f t="shared" si="3"/>
        <v>75000000</v>
      </c>
      <c r="F8" s="74">
        <f t="shared" si="4"/>
        <v>50000</v>
      </c>
      <c r="G8" s="74">
        <f t="shared" si="5"/>
        <v>41667</v>
      </c>
      <c r="H8" s="74">
        <f t="shared" si="6"/>
        <v>34722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1500</v>
      </c>
      <c r="R8" s="75">
        <v>75000000</v>
      </c>
      <c r="S8" s="2"/>
    </row>
    <row r="9" spans="1:19" x14ac:dyDescent="0.25">
      <c r="A9" s="4">
        <v>8</v>
      </c>
      <c r="B9" s="4">
        <f t="shared" si="0"/>
        <v>1600</v>
      </c>
      <c r="C9" s="4">
        <f t="shared" si="1"/>
        <v>1920</v>
      </c>
      <c r="D9" s="4">
        <f t="shared" si="2"/>
        <v>2304</v>
      </c>
      <c r="E9" s="5">
        <f t="shared" si="3"/>
        <v>80000000</v>
      </c>
      <c r="F9" s="74">
        <f t="shared" si="4"/>
        <v>50000</v>
      </c>
      <c r="G9" s="74">
        <f t="shared" si="5"/>
        <v>41667</v>
      </c>
      <c r="H9" s="74">
        <f t="shared" si="6"/>
        <v>34722</v>
      </c>
      <c r="I9" s="74">
        <f t="shared" si="7"/>
        <v>0</v>
      </c>
      <c r="J9" s="74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1600</v>
      </c>
      <c r="R9" s="75">
        <v>80000000</v>
      </c>
      <c r="S9" s="2"/>
    </row>
    <row r="10" spans="1:19" x14ac:dyDescent="0.25">
      <c r="A10" s="4">
        <v>9</v>
      </c>
      <c r="B10" s="4">
        <f t="shared" si="0"/>
        <v>1609.090909090909</v>
      </c>
      <c r="C10" s="4">
        <f t="shared" si="1"/>
        <v>1930.9090909090908</v>
      </c>
      <c r="D10" s="4">
        <f t="shared" si="2"/>
        <v>2317.090909090909</v>
      </c>
      <c r="E10" s="5">
        <f t="shared" si="3"/>
        <v>80000000</v>
      </c>
      <c r="F10" s="74">
        <f t="shared" si="4"/>
        <v>49718</v>
      </c>
      <c r="G10" s="74">
        <f t="shared" si="5"/>
        <v>41431</v>
      </c>
      <c r="H10" s="74">
        <f t="shared" si="6"/>
        <v>34526</v>
      </c>
      <c r="I10" s="74">
        <f t="shared" si="7"/>
        <v>0</v>
      </c>
      <c r="J10" s="74">
        <f t="shared" si="8"/>
        <v>0</v>
      </c>
      <c r="K10" s="7"/>
      <c r="L10" s="7"/>
      <c r="M10" s="7"/>
      <c r="N10" s="7"/>
      <c r="O10" s="7">
        <v>0</v>
      </c>
      <c r="P10" s="7">
        <v>1770</v>
      </c>
      <c r="Q10" s="7">
        <f>P10/1.1</f>
        <v>1609.090909090909</v>
      </c>
      <c r="R10" s="75">
        <v>80000000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f t="shared" ref="Q11:Q15" si="11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C23" s="10" t="s">
        <v>84</v>
      </c>
      <c r="F23" s="10" t="s">
        <v>105</v>
      </c>
    </row>
    <row r="24" spans="1:19" s="10" customFormat="1" x14ac:dyDescent="0.25">
      <c r="C24" s="68" t="s">
        <v>74</v>
      </c>
      <c r="D24" s="68" t="s">
        <v>86</v>
      </c>
      <c r="F24" s="69" t="s">
        <v>91</v>
      </c>
    </row>
    <row r="25" spans="1:19" s="10" customFormat="1" x14ac:dyDescent="0.25">
      <c r="C25" s="68" t="s">
        <v>1</v>
      </c>
      <c r="D25" s="68">
        <v>75391200</v>
      </c>
      <c r="F25" s="53" t="s">
        <v>87</v>
      </c>
      <c r="G25" s="53">
        <v>1566</v>
      </c>
      <c r="I25" s="10" t="s">
        <v>84</v>
      </c>
    </row>
    <row r="26" spans="1:19" s="10" customFormat="1" x14ac:dyDescent="0.25">
      <c r="C26" s="10" t="s">
        <v>102</v>
      </c>
      <c r="D26" s="10">
        <v>85751321</v>
      </c>
      <c r="E26" s="10">
        <f>D26/D25</f>
        <v>1.1374181734738271</v>
      </c>
      <c r="F26" s="53" t="s">
        <v>88</v>
      </c>
      <c r="G26" s="53">
        <v>293</v>
      </c>
      <c r="I26" s="10" t="s">
        <v>98</v>
      </c>
    </row>
    <row r="27" spans="1:19" s="10" customFormat="1" x14ac:dyDescent="0.25">
      <c r="C27" s="10" t="s">
        <v>85</v>
      </c>
      <c r="F27" s="53" t="s">
        <v>89</v>
      </c>
      <c r="G27" s="53">
        <v>26</v>
      </c>
      <c r="I27" s="10" t="s">
        <v>76</v>
      </c>
      <c r="J27" s="10">
        <v>2073</v>
      </c>
    </row>
    <row r="28" spans="1:19" s="10" customFormat="1" x14ac:dyDescent="0.25">
      <c r="C28" s="68" t="s">
        <v>74</v>
      </c>
      <c r="D28" s="68" t="s">
        <v>86</v>
      </c>
      <c r="F28" s="53" t="s">
        <v>90</v>
      </c>
      <c r="G28" s="58">
        <f>SUM(G25:G27)</f>
        <v>1885</v>
      </c>
      <c r="H28" s="68">
        <f>D25/G28</f>
        <v>39995.331564986736</v>
      </c>
      <c r="I28" s="68" t="s">
        <v>99</v>
      </c>
      <c r="J28" s="68">
        <v>63000</v>
      </c>
    </row>
    <row r="29" spans="1:19" s="10" customFormat="1" x14ac:dyDescent="0.25">
      <c r="C29" s="68" t="s">
        <v>1</v>
      </c>
      <c r="D29" s="68">
        <v>57941800</v>
      </c>
      <c r="F29" s="53" t="s">
        <v>71</v>
      </c>
      <c r="G29" s="53">
        <v>2074</v>
      </c>
      <c r="H29" s="10">
        <f>G29/G28</f>
        <v>1.1002652519893898</v>
      </c>
      <c r="I29" s="10" t="s">
        <v>73</v>
      </c>
      <c r="J29" s="10">
        <f>J27*J28</f>
        <v>130599000</v>
      </c>
    </row>
    <row r="30" spans="1:19" s="10" customFormat="1" x14ac:dyDescent="0.25">
      <c r="C30" s="10" t="s">
        <v>102</v>
      </c>
      <c r="D30" s="10">
        <v>65903803</v>
      </c>
      <c r="E30" s="10">
        <f>D30/D29</f>
        <v>1.1374138014352333</v>
      </c>
      <c r="F30" s="53" t="s">
        <v>72</v>
      </c>
      <c r="G30" s="53">
        <v>44500</v>
      </c>
      <c r="I30" s="10" t="s">
        <v>100</v>
      </c>
      <c r="J30" s="10">
        <v>2000000</v>
      </c>
    </row>
    <row r="31" spans="1:19" s="10" customFormat="1" x14ac:dyDescent="0.25">
      <c r="C31" s="70"/>
      <c r="D31" s="70">
        <f>D29+D25</f>
        <v>133333000</v>
      </c>
      <c r="F31" s="70" t="s">
        <v>73</v>
      </c>
      <c r="G31" s="70">
        <f>G28*G30</f>
        <v>83882500</v>
      </c>
      <c r="H31" s="10">
        <f>G31/D25</f>
        <v>1.1126298560044143</v>
      </c>
      <c r="I31" s="68" t="s">
        <v>101</v>
      </c>
      <c r="J31" s="68">
        <f>J29+J30</f>
        <v>132599000</v>
      </c>
    </row>
    <row r="32" spans="1:19" s="10" customFormat="1" x14ac:dyDescent="0.25">
      <c r="C32" s="70"/>
      <c r="D32" s="70">
        <f>D30+D26</f>
        <v>151655124</v>
      </c>
      <c r="F32" s="70" t="s">
        <v>24</v>
      </c>
      <c r="G32" s="70">
        <f>G31*90%</f>
        <v>75494250</v>
      </c>
      <c r="I32" s="10" t="s">
        <v>24</v>
      </c>
      <c r="J32" s="66">
        <f>J31*0.9</f>
        <v>119339100</v>
      </c>
    </row>
    <row r="33" spans="3:10" s="10" customFormat="1" x14ac:dyDescent="0.25">
      <c r="C33" s="70"/>
      <c r="D33" s="70"/>
      <c r="F33" s="70" t="s">
        <v>25</v>
      </c>
      <c r="G33" s="70">
        <f>G31*80%</f>
        <v>67106000</v>
      </c>
      <c r="I33" s="10" t="s">
        <v>25</v>
      </c>
      <c r="J33" s="66">
        <f>J31*0.8</f>
        <v>106079200</v>
      </c>
    </row>
    <row r="34" spans="3:10" s="10" customFormat="1" x14ac:dyDescent="0.25">
      <c r="C34" s="70"/>
      <c r="D34" s="70"/>
    </row>
    <row r="35" spans="3:10" s="10" customFormat="1" x14ac:dyDescent="0.25">
      <c r="C35" s="70"/>
      <c r="D35" s="70"/>
    </row>
    <row r="36" spans="3:10" s="10" customFormat="1" x14ac:dyDescent="0.25">
      <c r="F36" s="69" t="s">
        <v>92</v>
      </c>
    </row>
    <row r="37" spans="3:10" s="10" customFormat="1" x14ac:dyDescent="0.25">
      <c r="F37" s="53" t="s">
        <v>87</v>
      </c>
      <c r="G37" s="53">
        <v>1209</v>
      </c>
      <c r="I37" s="10" t="s">
        <v>85</v>
      </c>
    </row>
    <row r="38" spans="3:10" s="10" customFormat="1" x14ac:dyDescent="0.25">
      <c r="F38" s="53" t="s">
        <v>88</v>
      </c>
      <c r="G38" s="53">
        <v>205</v>
      </c>
      <c r="I38" s="10" t="s">
        <v>98</v>
      </c>
    </row>
    <row r="39" spans="3:10" s="10" customFormat="1" x14ac:dyDescent="0.25">
      <c r="F39" s="53" t="s">
        <v>89</v>
      </c>
      <c r="G39" s="53">
        <v>34</v>
      </c>
      <c r="I39" s="10" t="s">
        <v>76</v>
      </c>
      <c r="J39" s="10">
        <v>1593</v>
      </c>
    </row>
    <row r="40" spans="3:10" s="10" customFormat="1" x14ac:dyDescent="0.25">
      <c r="F40" s="53" t="s">
        <v>90</v>
      </c>
      <c r="G40" s="58">
        <f>SUM(G37:G39)</f>
        <v>1448</v>
      </c>
      <c r="H40" s="68">
        <f>D29/G40</f>
        <v>40015.055248618788</v>
      </c>
      <c r="I40" s="68" t="s">
        <v>99</v>
      </c>
      <c r="J40" s="68">
        <v>63000</v>
      </c>
    </row>
    <row r="41" spans="3:10" x14ac:dyDescent="0.25">
      <c r="F41" s="53" t="s">
        <v>71</v>
      </c>
      <c r="G41" s="53">
        <v>1593</v>
      </c>
      <c r="H41" s="10">
        <f>G41/G40</f>
        <v>1.1001381215469612</v>
      </c>
      <c r="I41" s="10" t="s">
        <v>73</v>
      </c>
      <c r="J41" s="10">
        <f>J39*J40</f>
        <v>100359000</v>
      </c>
    </row>
    <row r="42" spans="3:10" x14ac:dyDescent="0.25">
      <c r="F42" s="53" t="s">
        <v>72</v>
      </c>
      <c r="G42" s="53">
        <v>44500</v>
      </c>
      <c r="H42" s="10"/>
      <c r="I42" s="10" t="s">
        <v>100</v>
      </c>
      <c r="J42" s="10">
        <v>2000000</v>
      </c>
    </row>
    <row r="43" spans="3:10" x14ac:dyDescent="0.25">
      <c r="F43" s="70" t="s">
        <v>73</v>
      </c>
      <c r="G43" s="70">
        <f>G40*G42</f>
        <v>64436000</v>
      </c>
      <c r="H43" s="10">
        <f>G43/D29</f>
        <v>1.1120814334383813</v>
      </c>
      <c r="I43" s="68" t="s">
        <v>101</v>
      </c>
      <c r="J43" s="68">
        <f>J41+J42</f>
        <v>102359000</v>
      </c>
    </row>
    <row r="44" spans="3:10" x14ac:dyDescent="0.25">
      <c r="F44" s="70" t="s">
        <v>24</v>
      </c>
      <c r="G44" s="70">
        <f>G43*90%</f>
        <v>57992400</v>
      </c>
      <c r="H44" s="10"/>
      <c r="I44" s="10" t="s">
        <v>24</v>
      </c>
      <c r="J44" s="66">
        <f>J43*0.9</f>
        <v>92123100</v>
      </c>
    </row>
    <row r="45" spans="3:10" x14ac:dyDescent="0.25">
      <c r="F45" s="70" t="s">
        <v>25</v>
      </c>
      <c r="G45" s="70">
        <f>G43*80%</f>
        <v>51548800</v>
      </c>
      <c r="H45" s="10"/>
      <c r="I45" s="10" t="s">
        <v>25</v>
      </c>
      <c r="J45" s="66">
        <f>J43*0.8</f>
        <v>81887200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63"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2024-02-21T05:25:27Z</dcterms:modified>
</cp:coreProperties>
</file>