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mbai\The Zoroastrian Co-operative Bank Ltd\Bandra West\Zorabian Chicks Pvt. Ltd. - Industrial Land &amp; Building\Zorabian_chicks_Pvt_Ltd\"/>
    </mc:Choice>
  </mc:AlternateContent>
  <xr:revisionPtr revIDLastSave="0" documentId="13_ncr:1_{522766D6-FC09-4B13-A4C8-0DF31C8FB4C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Valuation " sheetId="4" r:id="rId1"/>
    <sheet name="Price indicator" sheetId="5" r:id="rId2"/>
    <sheet name="Plan Area Details" sheetId="6" r:id="rId3"/>
    <sheet name="Measurement Detail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7" l="1"/>
  <c r="F29" i="7"/>
  <c r="F17" i="7"/>
  <c r="Z25" i="5"/>
  <c r="F36" i="7"/>
  <c r="F6" i="7"/>
  <c r="F7" i="7"/>
  <c r="F8" i="7"/>
  <c r="F9" i="7"/>
  <c r="F10" i="7"/>
  <c r="F11" i="7"/>
  <c r="F12" i="7"/>
  <c r="F13" i="7"/>
  <c r="F14" i="7"/>
  <c r="F15" i="7"/>
  <c r="F16" i="7"/>
  <c r="F18" i="7"/>
  <c r="F19" i="7"/>
  <c r="F20" i="7"/>
  <c r="F21" i="7"/>
  <c r="F22" i="7"/>
  <c r="F23" i="7"/>
  <c r="F24" i="7"/>
  <c r="F25" i="7"/>
  <c r="F26" i="7"/>
  <c r="F27" i="7"/>
  <c r="F28" i="7"/>
  <c r="F30" i="7"/>
  <c r="F31" i="7"/>
  <c r="F32" i="7"/>
  <c r="F33" i="7"/>
  <c r="F34" i="7"/>
  <c r="F35" i="7"/>
  <c r="D5" i="7"/>
  <c r="F5" i="7" s="1"/>
  <c r="G79" i="6"/>
  <c r="G78" i="6"/>
  <c r="G35" i="6"/>
  <c r="G72" i="6"/>
  <c r="G73" i="6"/>
  <c r="G74" i="6"/>
  <c r="G71" i="6"/>
  <c r="G75" i="6" s="1"/>
  <c r="G67" i="6"/>
  <c r="G66" i="6"/>
  <c r="G68" i="6" s="1"/>
  <c r="G63" i="6"/>
  <c r="G64" i="6" s="1"/>
  <c r="G59" i="6"/>
  <c r="G60" i="6" s="1"/>
  <c r="F52" i="6"/>
  <c r="E52" i="6"/>
  <c r="G52" i="6" s="1"/>
  <c r="G53" i="6" s="1"/>
  <c r="G49" i="6"/>
  <c r="G50" i="6" s="1"/>
  <c r="G55" i="6"/>
  <c r="G57" i="6" s="1"/>
  <c r="G56" i="6"/>
  <c r="G38" i="6"/>
  <c r="G39" i="6" s="1"/>
  <c r="G40" i="6"/>
  <c r="G43" i="6" s="1"/>
  <c r="G41" i="6"/>
  <c r="G42" i="6"/>
  <c r="G45" i="6"/>
  <c r="G47" i="6" s="1"/>
  <c r="G46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2" i="6"/>
  <c r="G33" i="6"/>
  <c r="G34" i="6"/>
  <c r="G14" i="6"/>
  <c r="G30" i="6" s="1"/>
  <c r="F38" i="7" l="1"/>
  <c r="G6" i="6" l="1"/>
  <c r="G7" i="6"/>
  <c r="G8" i="6"/>
  <c r="G9" i="6"/>
  <c r="G5" i="6"/>
  <c r="G11" i="6" s="1"/>
  <c r="G83" i="6" s="1"/>
  <c r="M8" i="5"/>
  <c r="C9" i="4"/>
  <c r="C28" i="4" s="1"/>
  <c r="C11" i="4" l="1"/>
  <c r="O18" i="4"/>
  <c r="H18" i="4"/>
  <c r="J18" i="4" s="1"/>
  <c r="K18" i="4" s="1"/>
  <c r="L18" i="4" s="1"/>
  <c r="N18" i="4" s="1"/>
  <c r="O17" i="4"/>
  <c r="H17" i="4"/>
  <c r="I17" i="4" s="1"/>
  <c r="O16" i="4"/>
  <c r="H16" i="4"/>
  <c r="J16" i="4" s="1"/>
  <c r="K16" i="4" s="1"/>
  <c r="L16" i="4" s="1"/>
  <c r="N16" i="4" s="1"/>
  <c r="M18" i="4" l="1"/>
  <c r="I18" i="4"/>
  <c r="J17" i="4"/>
  <c r="K17" i="4" s="1"/>
  <c r="L17" i="4" s="1"/>
  <c r="N17" i="4" s="1"/>
  <c r="M17" i="4" s="1"/>
  <c r="M16" i="4"/>
  <c r="I16" i="4"/>
  <c r="C120" i="4"/>
  <c r="B89" i="4" l="1"/>
  <c r="B90" i="4" s="1"/>
  <c r="C20" i="4"/>
  <c r="O19" i="4"/>
  <c r="N19" i="4"/>
  <c r="M19" i="4" l="1"/>
  <c r="O20" i="4" l="1"/>
  <c r="N20" i="4" l="1"/>
  <c r="M20" i="4" l="1"/>
  <c r="C33" i="4"/>
  <c r="C30" i="4"/>
  <c r="C36" i="4" s="1"/>
  <c r="C40" i="4"/>
  <c r="C37" i="4" l="1"/>
  <c r="C41" i="4"/>
  <c r="C39" i="4" l="1"/>
  <c r="C38" i="4"/>
</calcChain>
</file>

<file path=xl/sharedStrings.xml><?xml version="1.0" encoding="utf-8"?>
<sst xmlns="http://schemas.openxmlformats.org/spreadsheetml/2006/main" count="164" uniqueCount="133">
  <si>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</si>
  <si>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</si>
  <si>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</si>
  <si>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</si>
  <si>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</si>
  <si>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</si>
  <si>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</si>
  <si>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</si>
  <si>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</si>
  <si>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</si>
  <si>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</si>
  <si>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</si>
  <si>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</si>
  <si>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</si>
  <si>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</si>
  <si>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</si>
  <si>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</si>
  <si>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</si>
  <si>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</si>
  <si>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</si>
  <si>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</si>
  <si>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</si>
  <si>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</si>
  <si>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</si>
  <si>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</si>
  <si>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</si>
  <si>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</si>
  <si>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</si>
  <si>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</si>
  <si>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>Total Fair Market Value</t>
  </si>
  <si>
    <t>`</t>
  </si>
  <si>
    <t>Age Of Build. In Years(approx)</t>
  </si>
  <si>
    <t>Sq.M</t>
  </si>
  <si>
    <t>First Floor</t>
  </si>
  <si>
    <t>Second Floor</t>
  </si>
  <si>
    <t>Total BUA</t>
  </si>
  <si>
    <t>Structure Value (as per approved plan)</t>
  </si>
  <si>
    <t xml:space="preserve">Plinth /Ground </t>
  </si>
  <si>
    <t>Built Up Area (as per BCC)</t>
  </si>
  <si>
    <t>ZORABIAN CHICKS PVT LTD</t>
  </si>
  <si>
    <t xml:space="preserve"> Industrial Land and Building on Gat No. 106 &amp; 107 , Dolabvali, Village - Mankivali, Taluka - Khalapur, Panvel, State - Maharashtra, India</t>
  </si>
  <si>
    <t>land area -107</t>
  </si>
  <si>
    <t>land area -106</t>
  </si>
  <si>
    <t>Total Land Area</t>
  </si>
  <si>
    <t>per sq. M</t>
  </si>
  <si>
    <t xml:space="preserve">Rendering Plant </t>
  </si>
  <si>
    <t xml:space="preserve">Boiler Room </t>
  </si>
  <si>
    <t>Handling Room</t>
  </si>
  <si>
    <t>Bio Filter &amp; Plantation Area</t>
  </si>
  <si>
    <t>Offal Loading &amp; Cooking Room</t>
  </si>
  <si>
    <t>Total Carpet Area</t>
  </si>
  <si>
    <t>Chicken Cutting Plant</t>
  </si>
  <si>
    <t>Holding Room</t>
  </si>
  <si>
    <t>Evisceration Room</t>
  </si>
  <si>
    <t>Chiller Room</t>
  </si>
  <si>
    <t>De Boning Room</t>
  </si>
  <si>
    <t>Packing Room</t>
  </si>
  <si>
    <t>Tray Packing Room</t>
  </si>
  <si>
    <t>Freezer</t>
  </si>
  <si>
    <t>Blast Freezer</t>
  </si>
  <si>
    <t>Storage</t>
  </si>
  <si>
    <t>Tary Washing</t>
  </si>
  <si>
    <t>Changing Room</t>
  </si>
  <si>
    <t>old boiler</t>
  </si>
  <si>
    <t>Control Room</t>
  </si>
  <si>
    <t>Boiler Room</t>
  </si>
  <si>
    <t xml:space="preserve">Wastage Store </t>
  </si>
  <si>
    <t>Air Compressor Room</t>
  </si>
  <si>
    <t>Ice Plant</t>
  </si>
  <si>
    <t>Ice plant</t>
  </si>
  <si>
    <t>Ice Storage Room</t>
  </si>
  <si>
    <t xml:space="preserve">Cold Storage </t>
  </si>
  <si>
    <t>Cold storage area</t>
  </si>
  <si>
    <t>Drying Bed</t>
  </si>
  <si>
    <t>Drying bed</t>
  </si>
  <si>
    <t>Collection Tank</t>
  </si>
  <si>
    <t>Collection Tank -1</t>
  </si>
  <si>
    <t>Collection Tank -2</t>
  </si>
  <si>
    <t>Meter Room</t>
  </si>
  <si>
    <t>Metrer Room</t>
  </si>
  <si>
    <t>Gents Toilet</t>
  </si>
  <si>
    <t xml:space="preserve">Bio Filter-2 </t>
  </si>
  <si>
    <t>Bio Filter -2</t>
  </si>
  <si>
    <t>Bay Rooms</t>
  </si>
  <si>
    <t xml:space="preserve">Bay </t>
  </si>
  <si>
    <t>Cutting Centre</t>
  </si>
  <si>
    <t>Cutting centre</t>
  </si>
  <si>
    <t>Hatcher No.3</t>
  </si>
  <si>
    <t>Hatcher Room</t>
  </si>
  <si>
    <t>Office area</t>
  </si>
  <si>
    <t>Maintenance &amp; T R Set Room</t>
  </si>
  <si>
    <t>Room</t>
  </si>
  <si>
    <t>Main.Room</t>
  </si>
  <si>
    <t>TR room</t>
  </si>
  <si>
    <t>Total</t>
  </si>
  <si>
    <t xml:space="preserve">D.G. Shed </t>
  </si>
  <si>
    <t>D.G. Se Area</t>
  </si>
  <si>
    <t xml:space="preserve">Total </t>
  </si>
  <si>
    <t>Total Carpet area</t>
  </si>
  <si>
    <t>As per Plan</t>
  </si>
  <si>
    <t>As per measurement</t>
  </si>
  <si>
    <t>12 Nos Poultry Sheds</t>
  </si>
  <si>
    <t>Store Room</t>
  </si>
  <si>
    <t>Medicine Store Room</t>
  </si>
  <si>
    <t>Rate per Sq.Ft</t>
  </si>
  <si>
    <t>Feed Mill</t>
  </si>
  <si>
    <t>Passage Area</t>
  </si>
  <si>
    <t>Hatchery Area -1</t>
  </si>
  <si>
    <t>Hatchery Area -2</t>
  </si>
  <si>
    <t>Hatchery Area -3</t>
  </si>
  <si>
    <t>Hatchery Washing area</t>
  </si>
  <si>
    <t>Staff Quarters (Gr.+1st)</t>
  </si>
  <si>
    <t>ETP Area</t>
  </si>
  <si>
    <t>Ready….. Area</t>
  </si>
  <si>
    <t>Processing Area</t>
  </si>
  <si>
    <t>Pump Room</t>
  </si>
  <si>
    <t>Lautry Room</t>
  </si>
  <si>
    <t>Cold Room</t>
  </si>
  <si>
    <t xml:space="preserve">Ice Plant </t>
  </si>
  <si>
    <t>Processing Plant</t>
  </si>
  <si>
    <t>Processing Plant -2(RCC)</t>
  </si>
  <si>
    <t xml:space="preserve"> Staircase area (RCC)</t>
  </si>
  <si>
    <t>Rendering Plant</t>
  </si>
  <si>
    <t>Plant Area</t>
  </si>
  <si>
    <t xml:space="preserve">Staff Quarters </t>
  </si>
  <si>
    <t>Staff Qurters</t>
  </si>
  <si>
    <t xml:space="preserve">Office Building </t>
  </si>
  <si>
    <t xml:space="preserve">Value </t>
  </si>
  <si>
    <t xml:space="preserve">Total Construction Value </t>
  </si>
  <si>
    <t>Constructed up Area in Sq.Ft</t>
  </si>
  <si>
    <t>Bungalow (RCC)</t>
  </si>
  <si>
    <t>per Sq.M</t>
  </si>
  <si>
    <t>Maintenance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</si>
</sst>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3" fontId="6" fillId="0" borderId="0" xfId="1" applyFont="1" applyBorder="1"/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2" fontId="14" fillId="0" borderId="5" xfId="0" applyNumberFormat="1" applyFont="1" applyBorder="1"/>
    <xf numFmtId="2" fontId="1" fillId="0" borderId="0" xfId="1" applyNumberFormat="1" applyFont="1" applyBorder="1" applyAlignment="1">
      <alignment wrapText="1"/>
    </xf>
    <xf numFmtId="0" fontId="15" fillId="0" borderId="0" xfId="0" applyFont="1"/>
    <xf numFmtId="0" fontId="16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7" fillId="0" borderId="0" xfId="0" applyNumberFormat="1" applyFo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0" fontId="10" fillId="0" borderId="1" xfId="0" applyFont="1" applyBorder="1" applyAlignment="1">
      <alignment horizontal="center" wrapText="1"/>
    </xf>
    <xf numFmtId="2" fontId="10" fillId="0" borderId="1" xfId="1" applyNumberFormat="1" applyFont="1" applyBorder="1"/>
    <xf numFmtId="4" fontId="10" fillId="0" borderId="1" xfId="0" applyNumberFormat="1" applyFont="1" applyBorder="1"/>
    <xf numFmtId="2" fontId="0" fillId="0" borderId="5" xfId="0" applyNumberFormat="1" applyBorder="1"/>
    <xf numFmtId="0" fontId="6" fillId="0" borderId="1" xfId="0" applyFont="1" applyBorder="1" applyAlignment="1">
      <alignment horizontal="center" wrapText="1"/>
    </xf>
    <xf numFmtId="0" fontId="1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2" fontId="0" fillId="0" borderId="0" xfId="0" applyNumberFormat="1" applyAlignment="1">
      <alignment horizontal="right"/>
    </xf>
    <xf numFmtId="2" fontId="0" fillId="0" borderId="0" xfId="0" applyNumberFormat="1"/>
    <xf numFmtId="0" fontId="19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right"/>
    </xf>
    <xf numFmtId="2" fontId="21" fillId="0" borderId="0" xfId="0" applyNumberFormat="1" applyFont="1"/>
    <xf numFmtId="2" fontId="21" fillId="0" borderId="0" xfId="0" applyNumberFormat="1" applyFont="1" applyAlignment="1">
      <alignment horizontal="right"/>
    </xf>
    <xf numFmtId="0" fontId="21" fillId="0" borderId="7" xfId="0" applyFont="1" applyBorder="1"/>
    <xf numFmtId="0" fontId="21" fillId="0" borderId="7" xfId="0" applyFont="1" applyBorder="1" applyAlignment="1">
      <alignment horizontal="right"/>
    </xf>
    <xf numFmtId="2" fontId="21" fillId="0" borderId="7" xfId="0" applyNumberFormat="1" applyFont="1" applyBorder="1"/>
    <xf numFmtId="0" fontId="22" fillId="0" borderId="0" xfId="0" applyFont="1"/>
    <xf numFmtId="43" fontId="0" fillId="0" borderId="0" xfId="1" applyFont="1"/>
    <xf numFmtId="43" fontId="0" fillId="0" borderId="0" xfId="1" applyFont="1" applyBorder="1"/>
    <xf numFmtId="43" fontId="14" fillId="0" borderId="0" xfId="1" applyFont="1" applyBorder="1"/>
    <xf numFmtId="43" fontId="14" fillId="0" borderId="0" xfId="1" applyFont="1" applyBorder="1" applyAlignment="1">
      <alignment horizontal="center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3" fillId="0" borderId="0" xfId="0" applyFont="1" applyAlignment="1">
      <alignment horizontal="center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14330</xdr:rowOff>
    </xdr:from>
    <xdr:to>
      <xdr:col>11</xdr:col>
      <xdr:colOff>257175</xdr:colOff>
      <xdr:row>31</xdr:row>
      <xdr:rowOff>39332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24036-1A75-4CA6-87BC-72B9D5834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4330"/>
          <a:ext cx="6838950" cy="5930502"/>
        </a:xfrm>
        <a:prstGeom prst="rect">
          <a:avLst/>
        </a:prstGeom>
      </xdr:spPr>
    </xdr:pic>
    <xdr:clientData/>
  </xdr:twoCellAnchor>
  <xdr:twoCellAnchor editAs="oneCell">
    <xdr:from>
      <xdr:col>11</xdr:col>
      <xdr:colOff>496227</xdr:colOff>
      <xdr:row>9</xdr:row>
      <xdr:rowOff>38100</xdr:rowOff>
    </xdr:from>
    <xdr:to>
      <xdr:col>24</xdr:col>
      <xdr:colOff>30111</xdr:colOff>
      <xdr:row>40</xdr:row>
      <xdr:rowOff>106005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CE58D-F14C-4F0E-A3A3-93D8710D7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1827" y="1752600"/>
          <a:ext cx="7458684" cy="5973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7"/>
  <sheetViews>
    <sheetView zoomScaleNormal="100" workbookViewId="0">
      <pane xSplit="3" ySplit="14" topLeftCell="D45" activePane="bottomRight" state="frozen"/>
      <selection pane="topRight" activeCell="C1" sqref="C1"/>
      <selection pane="bottomLeft" activeCell="A7" sqref="A7"/>
      <selection pane="bottomRight" activeCell="C39" sqref="C39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16.7109375" style="66" customWidth="1"/>
    <col min="4" max="4" width="8.7109375" style="1" customWidth="1"/>
    <col min="5" max="5" width="9.42578125" style="1" customWidth="1"/>
    <col min="6" max="6" width="19.710937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8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18.85546875" style="4" bestFit="1" customWidth="1"/>
    <col min="16" max="16384" width="20" style="1"/>
  </cols>
  <sheetData>
    <row r="1" spans="2:15" x14ac:dyDescent="0.3">
      <c r="C1" s="68"/>
    </row>
    <row r="2" spans="2:15" x14ac:dyDescent="0.3">
      <c r="B2" s="71"/>
      <c r="C2" s="69"/>
      <c r="D2" s="70"/>
      <c r="E2"/>
    </row>
    <row r="3" spans="2:15" ht="27.75" customHeight="1" x14ac:dyDescent="0.3">
      <c r="B3" s="113" t="s">
        <v>39</v>
      </c>
      <c r="C3" s="113"/>
      <c r="D3" s="113"/>
      <c r="E3" s="113"/>
      <c r="F3" s="113"/>
      <c r="G3" s="113"/>
    </row>
    <row r="4" spans="2:15" ht="21.75" customHeight="1" x14ac:dyDescent="0.3">
      <c r="B4" s="115" t="s">
        <v>40</v>
      </c>
      <c r="C4" s="116"/>
      <c r="D4" s="116"/>
      <c r="E4" s="116"/>
      <c r="F4" s="116"/>
      <c r="G4" s="116"/>
      <c r="H4" s="116"/>
      <c r="I4" s="116"/>
      <c r="J4" s="117"/>
      <c r="L4" s="1"/>
    </row>
    <row r="5" spans="2:15" ht="17.25" customHeight="1" x14ac:dyDescent="0.3">
      <c r="B5" s="75"/>
      <c r="C5" s="75"/>
      <c r="D5" s="75"/>
      <c r="E5" s="75"/>
      <c r="F5" s="75"/>
      <c r="G5" s="75"/>
      <c r="H5" s="75"/>
      <c r="I5" s="1"/>
      <c r="J5" s="1"/>
      <c r="L5" s="1"/>
    </row>
    <row r="6" spans="2:15" ht="15.75" customHeight="1" x14ac:dyDescent="0.3">
      <c r="B6" s="6" t="s">
        <v>11</v>
      </c>
      <c r="C6" s="56"/>
    </row>
    <row r="7" spans="2:15" x14ac:dyDescent="0.3">
      <c r="B7" s="12" t="s">
        <v>42</v>
      </c>
      <c r="C7" s="84">
        <v>26500</v>
      </c>
      <c r="D7" s="38" t="s">
        <v>32</v>
      </c>
      <c r="G7" s="1"/>
      <c r="H7" s="1"/>
      <c r="I7" s="1"/>
      <c r="K7" s="4"/>
      <c r="M7" s="4"/>
      <c r="N7" s="1"/>
      <c r="O7" s="1"/>
    </row>
    <row r="8" spans="2:15" x14ac:dyDescent="0.3">
      <c r="B8" s="12" t="s">
        <v>41</v>
      </c>
      <c r="C8" s="84">
        <v>37000</v>
      </c>
      <c r="D8" s="38" t="s">
        <v>32</v>
      </c>
      <c r="G8" s="1"/>
      <c r="H8" s="1"/>
      <c r="I8" s="1"/>
      <c r="K8" s="4"/>
      <c r="M8" s="4"/>
      <c r="N8" s="1"/>
      <c r="O8" s="1"/>
    </row>
    <row r="9" spans="2:15" x14ac:dyDescent="0.3">
      <c r="B9" s="85" t="s">
        <v>43</v>
      </c>
      <c r="C9" s="67">
        <f>C7+C8</f>
        <v>63500</v>
      </c>
      <c r="D9" s="38" t="s">
        <v>32</v>
      </c>
      <c r="G9" s="1"/>
      <c r="H9" s="1"/>
      <c r="I9" s="1"/>
      <c r="K9" s="4"/>
      <c r="M9" s="4"/>
      <c r="N9" s="1"/>
      <c r="O9" s="1"/>
    </row>
    <row r="10" spans="2:15" x14ac:dyDescent="0.3">
      <c r="B10" s="13" t="s">
        <v>5</v>
      </c>
      <c r="C10" s="57">
        <v>3000</v>
      </c>
      <c r="D10" s="14"/>
      <c r="F10" s="79"/>
      <c r="G10" s="79"/>
      <c r="H10" s="79"/>
      <c r="K10" s="4"/>
      <c r="M10" s="4"/>
      <c r="N10" s="1"/>
      <c r="O10" s="1"/>
    </row>
    <row r="11" spans="2:15" x14ac:dyDescent="0.3">
      <c r="B11" s="81" t="s">
        <v>16</v>
      </c>
      <c r="C11" s="82">
        <f>C9*C10</f>
        <v>190500000</v>
      </c>
      <c r="D11" s="83"/>
      <c r="F11" s="18"/>
      <c r="G11" s="20"/>
      <c r="H11" s="1"/>
      <c r="K11" s="4"/>
      <c r="M11" s="4"/>
      <c r="N11" s="1"/>
      <c r="O11" s="1"/>
    </row>
    <row r="12" spans="2:15" ht="20.25" customHeight="1" x14ac:dyDescent="0.3">
      <c r="B12" s="39"/>
      <c r="C12" s="59"/>
      <c r="D12" s="40"/>
      <c r="F12" s="18"/>
      <c r="G12" s="20"/>
      <c r="H12" s="1"/>
      <c r="K12" s="4"/>
      <c r="M12" s="4"/>
      <c r="N12" s="1"/>
      <c r="O12" s="1"/>
    </row>
    <row r="13" spans="2:15" ht="33" customHeight="1" x14ac:dyDescent="0.3">
      <c r="B13" s="114" t="s">
        <v>36</v>
      </c>
      <c r="C13" s="114"/>
      <c r="E13" s="17"/>
    </row>
    <row r="14" spans="2:15" s="2" customFormat="1" ht="63.75" x14ac:dyDescent="0.2">
      <c r="B14" s="41" t="s">
        <v>17</v>
      </c>
      <c r="C14" s="60" t="s">
        <v>38</v>
      </c>
      <c r="D14" s="41" t="s">
        <v>0</v>
      </c>
      <c r="E14" s="41" t="s">
        <v>1</v>
      </c>
      <c r="F14" s="41" t="s">
        <v>2</v>
      </c>
      <c r="G14" s="41" t="s">
        <v>18</v>
      </c>
      <c r="H14" s="41" t="s">
        <v>31</v>
      </c>
      <c r="I14" s="41" t="s">
        <v>19</v>
      </c>
      <c r="J14" s="41" t="s">
        <v>3</v>
      </c>
      <c r="K14" s="41" t="s">
        <v>4</v>
      </c>
      <c r="L14" s="41" t="s">
        <v>14</v>
      </c>
      <c r="M14" s="41" t="s">
        <v>20</v>
      </c>
      <c r="N14" s="41" t="s">
        <v>15</v>
      </c>
      <c r="O14" s="41" t="s">
        <v>21</v>
      </c>
    </row>
    <row r="15" spans="2:15" s="22" customFormat="1" x14ac:dyDescent="0.2">
      <c r="B15" s="21"/>
      <c r="C15" s="60" t="s">
        <v>28</v>
      </c>
      <c r="D15" s="41"/>
      <c r="E15" s="41"/>
      <c r="F15" s="41"/>
      <c r="G15" s="3" t="s">
        <v>22</v>
      </c>
      <c r="H15" s="41"/>
      <c r="I15" s="41"/>
      <c r="J15" s="3"/>
      <c r="K15" s="3"/>
      <c r="L15" s="3" t="s">
        <v>22</v>
      </c>
      <c r="M15" s="3" t="s">
        <v>22</v>
      </c>
      <c r="N15" s="3" t="s">
        <v>22</v>
      </c>
      <c r="O15" s="3" t="s">
        <v>22</v>
      </c>
    </row>
    <row r="16" spans="2:15" s="22" customFormat="1" x14ac:dyDescent="0.3">
      <c r="B16" s="48" t="s">
        <v>37</v>
      </c>
      <c r="C16" s="48"/>
      <c r="D16" s="48"/>
      <c r="E16" s="23">
        <v>2024</v>
      </c>
      <c r="F16" s="43">
        <v>50</v>
      </c>
      <c r="G16" s="43"/>
      <c r="H16" s="43">
        <f t="shared" ref="H16:H18" si="0">E16-D16</f>
        <v>2024</v>
      </c>
      <c r="I16" s="43">
        <f t="shared" ref="I16:I18" si="1">F16-H16</f>
        <v>-1974</v>
      </c>
      <c r="J16" s="43">
        <f t="shared" ref="J16:J18" si="2">IF(H16&gt;=5,90*H16/F16,0)</f>
        <v>3643.2</v>
      </c>
      <c r="K16" s="43">
        <f t="shared" ref="K16:K18" si="3">G16/100*J16</f>
        <v>0</v>
      </c>
      <c r="L16" s="43">
        <f t="shared" ref="L16:L18" si="4">ROUND((G16-K16),0)</f>
        <v>0</v>
      </c>
      <c r="M16" s="43">
        <f t="shared" ref="M16:M19" si="5">O16-N16</f>
        <v>0</v>
      </c>
      <c r="N16" s="43">
        <f t="shared" ref="N16:N19" si="6">ROUND(L16*C16,0)</f>
        <v>0</v>
      </c>
      <c r="O16" s="43">
        <f t="shared" ref="O16:O19" si="7">ROUND(G16*C16,0)</f>
        <v>0</v>
      </c>
    </row>
    <row r="17" spans="2:15" s="22" customFormat="1" x14ac:dyDescent="0.3">
      <c r="B17" s="48" t="s">
        <v>33</v>
      </c>
      <c r="C17" s="48"/>
      <c r="D17" s="48"/>
      <c r="E17" s="23">
        <v>2024</v>
      </c>
      <c r="F17" s="43">
        <v>50</v>
      </c>
      <c r="G17" s="43"/>
      <c r="H17" s="43">
        <f t="shared" si="0"/>
        <v>2024</v>
      </c>
      <c r="I17" s="43">
        <f t="shared" si="1"/>
        <v>-1974</v>
      </c>
      <c r="J17" s="43">
        <f t="shared" si="2"/>
        <v>3643.2</v>
      </c>
      <c r="K17" s="43">
        <f t="shared" si="3"/>
        <v>0</v>
      </c>
      <c r="L17" s="43">
        <f t="shared" si="4"/>
        <v>0</v>
      </c>
      <c r="M17" s="43">
        <f t="shared" si="5"/>
        <v>0</v>
      </c>
      <c r="N17" s="43">
        <f t="shared" si="6"/>
        <v>0</v>
      </c>
      <c r="O17" s="43">
        <f t="shared" si="7"/>
        <v>0</v>
      </c>
    </row>
    <row r="18" spans="2:15" s="22" customFormat="1" x14ac:dyDescent="0.3">
      <c r="B18" s="48" t="s">
        <v>34</v>
      </c>
      <c r="C18" s="48"/>
      <c r="D18" s="48"/>
      <c r="E18" s="23">
        <v>2024</v>
      </c>
      <c r="F18" s="43">
        <v>50</v>
      </c>
      <c r="G18" s="43"/>
      <c r="H18" s="43">
        <f t="shared" si="0"/>
        <v>2024</v>
      </c>
      <c r="I18" s="43">
        <f t="shared" si="1"/>
        <v>-1974</v>
      </c>
      <c r="J18" s="43">
        <f t="shared" si="2"/>
        <v>3643.2</v>
      </c>
      <c r="K18" s="43">
        <f t="shared" si="3"/>
        <v>0</v>
      </c>
      <c r="L18" s="43">
        <f t="shared" si="4"/>
        <v>0</v>
      </c>
      <c r="M18" s="43">
        <f t="shared" si="5"/>
        <v>0</v>
      </c>
      <c r="N18" s="43">
        <f t="shared" si="6"/>
        <v>0</v>
      </c>
      <c r="O18" s="43">
        <f t="shared" si="7"/>
        <v>0</v>
      </c>
    </row>
    <row r="19" spans="2:15" s="22" customFormat="1" x14ac:dyDescent="0.3">
      <c r="B19" s="48"/>
      <c r="C19" s="61"/>
      <c r="D19" s="48"/>
      <c r="E19" s="23"/>
      <c r="F19" s="43"/>
      <c r="G19" s="43"/>
      <c r="H19" s="43"/>
      <c r="I19" s="43"/>
      <c r="J19" s="43"/>
      <c r="K19" s="43"/>
      <c r="L19" s="43"/>
      <c r="M19" s="43">
        <f t="shared" si="5"/>
        <v>0</v>
      </c>
      <c r="N19" s="43">
        <f t="shared" si="6"/>
        <v>0</v>
      </c>
      <c r="O19" s="43">
        <f t="shared" si="7"/>
        <v>0</v>
      </c>
    </row>
    <row r="20" spans="2:15" s="26" customFormat="1" x14ac:dyDescent="0.3">
      <c r="B20" s="25" t="s">
        <v>35</v>
      </c>
      <c r="C20" s="62">
        <f>SUM(C16:C19)</f>
        <v>0</v>
      </c>
      <c r="D20" s="46"/>
      <c r="E20" s="46"/>
      <c r="F20" s="44"/>
      <c r="G20" s="43"/>
      <c r="H20" s="45"/>
      <c r="I20" s="45"/>
      <c r="J20" s="45"/>
      <c r="K20" s="45"/>
      <c r="L20" s="45"/>
      <c r="M20" s="47">
        <f>SUM(M16:M19)</f>
        <v>0</v>
      </c>
      <c r="N20" s="47">
        <f>SUM(N16:N19)</f>
        <v>0</v>
      </c>
      <c r="O20" s="47">
        <f>SUM(O16:O19)</f>
        <v>0</v>
      </c>
    </row>
    <row r="21" spans="2:15" s="26" customFormat="1" ht="18.75" customHeight="1" x14ac:dyDescent="0.3">
      <c r="B21" s="50"/>
      <c r="C21" s="63"/>
      <c r="D21" s="51"/>
      <c r="E21" s="51"/>
      <c r="F21" s="52"/>
      <c r="G21" s="53"/>
      <c r="H21" s="54"/>
      <c r="I21" s="54"/>
      <c r="J21" s="54"/>
      <c r="K21" s="54"/>
      <c r="L21" s="54"/>
      <c r="M21" s="55"/>
      <c r="N21" s="55"/>
      <c r="O21" s="55"/>
    </row>
    <row r="22" spans="2:15" x14ac:dyDescent="0.3">
      <c r="B22" s="108" t="s">
        <v>23</v>
      </c>
      <c r="C22" s="108"/>
      <c r="D22" s="24"/>
      <c r="E22" s="24"/>
      <c r="G22" s="76"/>
      <c r="H22" s="29"/>
      <c r="I22" s="1"/>
      <c r="J22" s="1"/>
      <c r="L22" s="1"/>
      <c r="N22" s="1"/>
      <c r="O22" s="1"/>
    </row>
    <row r="23" spans="2:15" x14ac:dyDescent="0.3">
      <c r="B23" s="12" t="s">
        <v>24</v>
      </c>
      <c r="C23" s="77"/>
      <c r="D23" s="24"/>
      <c r="E23" s="4"/>
      <c r="F23" s="76"/>
      <c r="H23" s="29"/>
      <c r="I23" s="1"/>
      <c r="J23" s="1"/>
      <c r="L23" s="1"/>
      <c r="N23" s="1"/>
      <c r="O23" s="1"/>
    </row>
    <row r="24" spans="2:15" x14ac:dyDescent="0.3">
      <c r="B24" s="13" t="s">
        <v>5</v>
      </c>
      <c r="C24" s="78"/>
      <c r="D24" s="24"/>
      <c r="E24" s="24"/>
      <c r="G24" s="29"/>
      <c r="H24" s="29"/>
      <c r="I24" s="26"/>
      <c r="J24" s="26"/>
      <c r="K24" s="26"/>
      <c r="L24" s="26"/>
      <c r="N24" s="19"/>
      <c r="O24" s="1"/>
    </row>
    <row r="25" spans="2:15" x14ac:dyDescent="0.3">
      <c r="B25" s="13" t="s">
        <v>6</v>
      </c>
      <c r="C25" s="77"/>
      <c r="D25" s="24"/>
      <c r="E25" s="24"/>
      <c r="G25" s="29"/>
      <c r="H25" s="29"/>
      <c r="I25" s="1"/>
      <c r="J25" s="1"/>
      <c r="L25" s="19"/>
      <c r="M25" s="19"/>
      <c r="N25" s="1"/>
      <c r="O25" s="1"/>
    </row>
    <row r="26" spans="2:15" x14ac:dyDescent="0.3">
      <c r="B26" s="27"/>
      <c r="C26" s="64"/>
      <c r="D26" s="24"/>
      <c r="E26" s="49"/>
      <c r="G26" s="29"/>
      <c r="H26" s="29"/>
      <c r="I26" s="1"/>
      <c r="J26" s="1"/>
      <c r="L26" s="1"/>
      <c r="N26" s="1"/>
      <c r="O26" s="1"/>
    </row>
    <row r="27" spans="2:15" ht="16.5" customHeight="1" x14ac:dyDescent="0.3">
      <c r="B27" s="109" t="s">
        <v>13</v>
      </c>
      <c r="C27" s="110"/>
      <c r="D27" s="24"/>
      <c r="E27" s="28"/>
      <c r="F27" s="11"/>
      <c r="G27" s="73"/>
      <c r="H27" s="72"/>
      <c r="I27" s="1"/>
      <c r="J27" s="1"/>
      <c r="L27" s="1"/>
      <c r="N27" s="1"/>
      <c r="O27" s="1"/>
    </row>
    <row r="28" spans="2:15" x14ac:dyDescent="0.3">
      <c r="B28" s="12" t="s">
        <v>9</v>
      </c>
      <c r="C28" s="58">
        <f>C9</f>
        <v>63500</v>
      </c>
      <c r="D28" s="30"/>
      <c r="E28" s="4"/>
      <c r="F28" s="11"/>
      <c r="H28" s="1"/>
      <c r="I28" s="1"/>
      <c r="J28" s="1"/>
      <c r="L28" s="1"/>
      <c r="N28" s="1"/>
      <c r="O28" s="1"/>
    </row>
    <row r="29" spans="2:15" x14ac:dyDescent="0.3">
      <c r="B29" s="13" t="s">
        <v>5</v>
      </c>
      <c r="C29" s="57"/>
      <c r="D29" s="17"/>
      <c r="E29" s="4"/>
      <c r="H29" s="1"/>
      <c r="I29" s="1"/>
      <c r="J29" s="1"/>
      <c r="L29" s="1"/>
      <c r="N29" s="1"/>
      <c r="O29" s="1"/>
    </row>
    <row r="30" spans="2:15" x14ac:dyDescent="0.3">
      <c r="B30" s="13" t="s">
        <v>6</v>
      </c>
      <c r="C30" s="58">
        <f>ROUND((C28*C29),0)</f>
        <v>0</v>
      </c>
      <c r="D30" s="5"/>
      <c r="E30" s="4"/>
      <c r="H30" s="1"/>
      <c r="I30" s="1"/>
      <c r="J30" s="1"/>
      <c r="L30" s="1"/>
      <c r="N30" s="1"/>
      <c r="O30" s="1"/>
    </row>
    <row r="31" spans="2:15" x14ac:dyDescent="0.3">
      <c r="C31" s="65"/>
      <c r="D31" s="5"/>
      <c r="E31" s="5"/>
      <c r="G31" s="11"/>
      <c r="I31" s="7"/>
      <c r="J31" s="7"/>
      <c r="M31" s="11"/>
    </row>
    <row r="32" spans="2:15" x14ac:dyDescent="0.3">
      <c r="B32" s="111"/>
      <c r="C32" s="112"/>
      <c r="D32" s="11"/>
      <c r="E32" s="4"/>
      <c r="F32" s="7"/>
      <c r="G32" s="7"/>
      <c r="H32" s="1"/>
      <c r="J32" s="11"/>
      <c r="K32" s="4"/>
      <c r="M32" s="4"/>
      <c r="N32" s="1"/>
      <c r="O32" s="1"/>
    </row>
    <row r="33" spans="2:16" x14ac:dyDescent="0.3">
      <c r="B33" s="31" t="s">
        <v>11</v>
      </c>
      <c r="C33" s="58">
        <f>C11</f>
        <v>190500000</v>
      </c>
      <c r="D33" s="9"/>
      <c r="E33" s="9"/>
      <c r="F33" s="10"/>
      <c r="G33" s="10"/>
      <c r="H33" s="1"/>
      <c r="J33" s="8"/>
      <c r="K33" s="4"/>
      <c r="M33" s="4"/>
      <c r="N33" s="1"/>
      <c r="O33" s="1"/>
    </row>
    <row r="34" spans="2:16" x14ac:dyDescent="0.3">
      <c r="B34" s="31" t="s">
        <v>12</v>
      </c>
      <c r="C34" s="58">
        <v>165716850</v>
      </c>
      <c r="D34" s="9"/>
      <c r="E34" s="9"/>
      <c r="F34" s="102"/>
      <c r="J34" s="10"/>
      <c r="K34" s="4"/>
      <c r="M34" s="4"/>
      <c r="N34" s="1"/>
      <c r="P34" s="4"/>
    </row>
    <row r="35" spans="2:16" ht="33" x14ac:dyDescent="0.3">
      <c r="B35" s="31" t="s">
        <v>25</v>
      </c>
      <c r="C35" s="58"/>
      <c r="D35" s="9"/>
      <c r="E35" s="9"/>
      <c r="F35" s="10"/>
      <c r="G35" s="10"/>
      <c r="J35" s="10"/>
      <c r="K35" s="4"/>
      <c r="M35" s="4"/>
      <c r="N35" s="1"/>
      <c r="O35" s="1"/>
    </row>
    <row r="36" spans="2:16" x14ac:dyDescent="0.3">
      <c r="B36" s="31" t="s">
        <v>10</v>
      </c>
      <c r="C36" s="58">
        <f>C30</f>
        <v>0</v>
      </c>
      <c r="D36" s="9"/>
      <c r="E36" s="9"/>
      <c r="F36" s="10"/>
      <c r="G36" s="10"/>
      <c r="H36" s="1"/>
      <c r="J36" s="10"/>
      <c r="K36" s="4"/>
      <c r="M36" s="4"/>
      <c r="N36" s="1"/>
      <c r="O36" s="1"/>
    </row>
    <row r="37" spans="2:16" ht="33" x14ac:dyDescent="0.3">
      <c r="B37" s="32" t="s">
        <v>29</v>
      </c>
      <c r="C37" s="74">
        <f>C33+C34+C35+C36</f>
        <v>356216850</v>
      </c>
      <c r="D37" s="8"/>
      <c r="E37" s="4"/>
      <c r="F37" s="15"/>
      <c r="G37" s="4" t="s">
        <v>30</v>
      </c>
      <c r="J37" s="1"/>
      <c r="K37" s="4"/>
      <c r="M37" s="4"/>
      <c r="N37" s="1"/>
      <c r="O37" s="1"/>
    </row>
    <row r="38" spans="2:16" x14ac:dyDescent="0.3">
      <c r="B38" s="32" t="s">
        <v>7</v>
      </c>
      <c r="C38" s="74">
        <f>ROUND(C37*0.9,0)</f>
        <v>320595165</v>
      </c>
      <c r="D38" s="8"/>
      <c r="E38" s="4"/>
      <c r="J38" s="1"/>
      <c r="K38" s="4"/>
      <c r="M38" s="4"/>
      <c r="N38" s="1"/>
      <c r="O38" s="1"/>
    </row>
    <row r="39" spans="2:16" x14ac:dyDescent="0.3">
      <c r="B39" s="32" t="s">
        <v>8</v>
      </c>
      <c r="C39" s="74">
        <f>MROUND(C37*80%,1)</f>
        <v>284973480</v>
      </c>
      <c r="D39" s="8"/>
      <c r="E39" s="4"/>
      <c r="F39" s="15"/>
      <c r="G39" s="15"/>
      <c r="J39" s="1"/>
      <c r="K39" s="4"/>
      <c r="M39" s="4"/>
      <c r="N39" s="1"/>
      <c r="O39" s="1"/>
    </row>
    <row r="40" spans="2:16" x14ac:dyDescent="0.3">
      <c r="B40" s="32" t="s">
        <v>26</v>
      </c>
      <c r="C40" s="74">
        <f>O20</f>
        <v>0</v>
      </c>
      <c r="D40" s="4"/>
      <c r="E40" s="4"/>
      <c r="F40" s="4"/>
      <c r="J40" s="1"/>
      <c r="K40" s="4"/>
      <c r="M40" s="33"/>
      <c r="N40" s="1"/>
      <c r="O40" s="1"/>
    </row>
    <row r="41" spans="2:16" x14ac:dyDescent="0.3">
      <c r="B41" s="31" t="s">
        <v>27</v>
      </c>
      <c r="C41" s="74">
        <f>D11+N20</f>
        <v>0</v>
      </c>
      <c r="D41" s="4"/>
      <c r="E41" s="4"/>
      <c r="F41" s="4"/>
      <c r="J41" s="1"/>
      <c r="K41" s="4"/>
      <c r="M41" s="33"/>
      <c r="N41" s="1"/>
      <c r="O41" s="1"/>
    </row>
    <row r="42" spans="2:16" x14ac:dyDescent="0.3">
      <c r="B42" s="1"/>
      <c r="F42" s="80"/>
    </row>
    <row r="43" spans="2:16" x14ac:dyDescent="0.3">
      <c r="B43" s="1"/>
      <c r="F43" s="80"/>
      <c r="M43" s="34"/>
    </row>
    <row r="44" spans="2:16" x14ac:dyDescent="0.3">
      <c r="B44" s="1"/>
      <c r="M44" s="34"/>
    </row>
    <row r="45" spans="2:16" x14ac:dyDescent="0.3">
      <c r="B45" s="1"/>
      <c r="M45" s="34"/>
    </row>
    <row r="46" spans="2:16" x14ac:dyDescent="0.3">
      <c r="B46" s="1"/>
      <c r="M46" s="34"/>
    </row>
    <row r="47" spans="2:16" x14ac:dyDescent="0.3">
      <c r="B47" s="1"/>
      <c r="M47" s="34"/>
    </row>
    <row r="48" spans="2:16" x14ac:dyDescent="0.3">
      <c r="B48" s="1"/>
      <c r="M48" s="34"/>
    </row>
    <row r="49" spans="2:13" x14ac:dyDescent="0.3">
      <c r="B49" s="1"/>
      <c r="M49" s="34"/>
    </row>
    <row r="50" spans="2:13" x14ac:dyDescent="0.3">
      <c r="B50" s="1"/>
    </row>
    <row r="51" spans="2:13" x14ac:dyDescent="0.3">
      <c r="B51" s="1"/>
    </row>
    <row r="52" spans="2:13" x14ac:dyDescent="0.3">
      <c r="B52" s="1"/>
      <c r="C52" s="56"/>
    </row>
    <row r="53" spans="2:13" x14ac:dyDescent="0.3">
      <c r="B53" s="1"/>
      <c r="C53" s="56"/>
    </row>
    <row r="54" spans="2:13" x14ac:dyDescent="0.3">
      <c r="B54" s="1"/>
      <c r="C54" s="56"/>
    </row>
    <row r="55" spans="2:13" x14ac:dyDescent="0.3">
      <c r="B55" s="1"/>
    </row>
    <row r="56" spans="2:13" x14ac:dyDescent="0.3">
      <c r="B56" s="1"/>
      <c r="C56" s="56"/>
    </row>
    <row r="57" spans="2:13" x14ac:dyDescent="0.3">
      <c r="B57" s="1"/>
      <c r="C57" s="56"/>
      <c r="F57" s="15"/>
      <c r="G57" s="15"/>
    </row>
    <row r="58" spans="2:13" x14ac:dyDescent="0.3">
      <c r="B58" s="1"/>
      <c r="C58" s="56"/>
    </row>
    <row r="59" spans="2:13" x14ac:dyDescent="0.3">
      <c r="B59" s="1"/>
      <c r="C59" s="56"/>
    </row>
    <row r="60" spans="2:13" x14ac:dyDescent="0.3">
      <c r="B60" s="1"/>
      <c r="C60" s="56"/>
    </row>
    <row r="61" spans="2:13" x14ac:dyDescent="0.3">
      <c r="B61" s="1"/>
      <c r="C61" s="56"/>
      <c r="G61" s="35"/>
      <c r="H61" s="35"/>
      <c r="I61" s="35"/>
      <c r="J61" s="35"/>
      <c r="K61" s="6"/>
    </row>
    <row r="62" spans="2:13" x14ac:dyDescent="0.3">
      <c r="B62" s="1"/>
      <c r="C62" s="56"/>
      <c r="G62" s="33"/>
      <c r="H62" s="1"/>
      <c r="I62" s="33"/>
      <c r="J62" s="33"/>
    </row>
    <row r="63" spans="2:13" x14ac:dyDescent="0.3">
      <c r="B63" s="1"/>
      <c r="C63" s="56"/>
      <c r="G63" s="33"/>
      <c r="H63" s="33"/>
      <c r="I63" s="42"/>
      <c r="J63" s="42"/>
    </row>
    <row r="64" spans="2:13" x14ac:dyDescent="0.3">
      <c r="B64" s="1"/>
      <c r="C64" s="56"/>
      <c r="G64" s="33"/>
      <c r="H64" s="33"/>
      <c r="I64" s="33"/>
      <c r="J64" s="33"/>
    </row>
    <row r="65" spans="2:10" x14ac:dyDescent="0.3">
      <c r="B65" s="1"/>
      <c r="C65" s="56"/>
      <c r="G65" s="33"/>
      <c r="H65" s="36"/>
      <c r="I65" s="33"/>
      <c r="J65" s="33"/>
    </row>
    <row r="66" spans="2:10" x14ac:dyDescent="0.3">
      <c r="B66" s="1"/>
      <c r="C66" s="56"/>
      <c r="G66" s="33"/>
      <c r="H66" s="33"/>
      <c r="I66" s="33"/>
      <c r="J66" s="33"/>
    </row>
    <row r="67" spans="2:10" x14ac:dyDescent="0.3">
      <c r="B67" s="1"/>
      <c r="C67" s="56"/>
      <c r="G67" s="33"/>
      <c r="H67" s="33"/>
      <c r="I67" s="33"/>
      <c r="J67" s="33"/>
    </row>
    <row r="68" spans="2:10" x14ac:dyDescent="0.3">
      <c r="B68" s="1"/>
      <c r="C68" s="56"/>
      <c r="G68" s="33"/>
      <c r="H68" s="33"/>
      <c r="I68" s="33"/>
      <c r="J68" s="33"/>
    </row>
    <row r="69" spans="2:10" x14ac:dyDescent="0.3">
      <c r="B69" s="1"/>
      <c r="C69" s="56"/>
      <c r="G69" s="33"/>
      <c r="H69" s="33"/>
      <c r="I69" s="33"/>
      <c r="J69" s="33"/>
    </row>
    <row r="70" spans="2:10" x14ac:dyDescent="0.3">
      <c r="B70" s="1"/>
      <c r="C70" s="56"/>
      <c r="G70" s="33"/>
      <c r="H70" s="33"/>
      <c r="I70" s="33"/>
      <c r="J70" s="33"/>
    </row>
    <row r="71" spans="2:10" x14ac:dyDescent="0.3">
      <c r="B71" s="1"/>
      <c r="C71" s="56"/>
      <c r="G71" s="33"/>
      <c r="H71" s="33"/>
      <c r="I71" s="33"/>
      <c r="J71" s="33"/>
    </row>
    <row r="72" spans="2:10" x14ac:dyDescent="0.3">
      <c r="B72" s="1"/>
      <c r="C72" s="56"/>
    </row>
    <row r="73" spans="2:10" x14ac:dyDescent="0.3">
      <c r="B73" s="1"/>
      <c r="C73" s="56"/>
    </row>
    <row r="74" spans="2:10" x14ac:dyDescent="0.3">
      <c r="B74" s="1"/>
      <c r="C74" s="56"/>
    </row>
    <row r="75" spans="2:10" x14ac:dyDescent="0.3">
      <c r="B75" s="1"/>
      <c r="C75" s="56"/>
    </row>
    <row r="76" spans="2:10" x14ac:dyDescent="0.3">
      <c r="B76" s="1"/>
      <c r="C76" s="56"/>
    </row>
    <row r="77" spans="2:10" x14ac:dyDescent="0.3">
      <c r="B77" s="1"/>
      <c r="C77" s="56"/>
      <c r="G77" s="37"/>
    </row>
    <row r="78" spans="2:10" x14ac:dyDescent="0.3">
      <c r="B78" s="1"/>
      <c r="C78" s="56"/>
      <c r="G78" s="37"/>
    </row>
    <row r="79" spans="2:10" x14ac:dyDescent="0.3">
      <c r="B79" s="1"/>
      <c r="C79" s="56"/>
      <c r="G79" s="37"/>
    </row>
    <row r="80" spans="2:10" x14ac:dyDescent="0.3">
      <c r="B80" s="1"/>
      <c r="C80" s="56"/>
      <c r="G80" s="37"/>
    </row>
    <row r="81" spans="2:7" x14ac:dyDescent="0.3">
      <c r="B81" s="1"/>
      <c r="C81" s="56"/>
      <c r="G81" s="37"/>
    </row>
    <row r="82" spans="2:7" x14ac:dyDescent="0.3">
      <c r="B82" s="1"/>
      <c r="C82" s="56"/>
      <c r="G82" s="37"/>
    </row>
    <row r="83" spans="2:7" x14ac:dyDescent="0.3">
      <c r="B83" s="1"/>
      <c r="C83" s="56"/>
      <c r="G83" s="37"/>
    </row>
    <row r="84" spans="2:7" x14ac:dyDescent="0.3">
      <c r="B84" s="1"/>
      <c r="C84" s="56"/>
      <c r="G84" s="37"/>
    </row>
    <row r="85" spans="2:7" x14ac:dyDescent="0.3">
      <c r="B85" s="1"/>
      <c r="C85" s="56"/>
      <c r="G85" s="37"/>
    </row>
    <row r="86" spans="2:7" x14ac:dyDescent="0.3">
      <c r="B86" s="1"/>
      <c r="C86" s="56"/>
      <c r="G86" s="37"/>
    </row>
    <row r="87" spans="2:7" x14ac:dyDescent="0.3">
      <c r="B87" s="1"/>
      <c r="C87" s="56"/>
    </row>
    <row r="88" spans="2:7" x14ac:dyDescent="0.3">
      <c r="B88" s="1"/>
      <c r="C88" s="56"/>
    </row>
    <row r="89" spans="2:7" x14ac:dyDescent="0.3">
      <c r="B89" s="1">
        <f>3350000/300</f>
        <v>11166.666666666666</v>
      </c>
      <c r="C89" s="56"/>
    </row>
    <row r="90" spans="2:7" x14ac:dyDescent="0.3">
      <c r="B90" s="1">
        <f>B89/10.764</f>
        <v>1037.4086461042982</v>
      </c>
      <c r="C90" s="56"/>
    </row>
    <row r="91" spans="2:7" x14ac:dyDescent="0.3">
      <c r="B91" s="1"/>
      <c r="C91" s="56"/>
    </row>
    <row r="92" spans="2:7" x14ac:dyDescent="0.3">
      <c r="B92" s="1"/>
      <c r="C92" s="56"/>
    </row>
    <row r="93" spans="2:7" x14ac:dyDescent="0.3">
      <c r="B93" s="1"/>
      <c r="C93" s="56"/>
    </row>
    <row r="94" spans="2:7" x14ac:dyDescent="0.3">
      <c r="B94" s="1"/>
      <c r="C94" s="56"/>
    </row>
    <row r="95" spans="2:7" x14ac:dyDescent="0.3">
      <c r="B95" s="1"/>
      <c r="C95" s="56"/>
    </row>
    <row r="96" spans="2:7" x14ac:dyDescent="0.3">
      <c r="B96" s="1"/>
      <c r="C96" s="56"/>
    </row>
    <row r="97" spans="2:3" x14ac:dyDescent="0.3">
      <c r="B97" s="1"/>
      <c r="C97" s="56"/>
    </row>
    <row r="98" spans="2:3" x14ac:dyDescent="0.3">
      <c r="B98" s="1"/>
      <c r="C98" s="56"/>
    </row>
    <row r="99" spans="2:3" x14ac:dyDescent="0.3">
      <c r="B99" s="1"/>
      <c r="C99" s="56"/>
    </row>
    <row r="100" spans="2:3" x14ac:dyDescent="0.3">
      <c r="B100" s="1"/>
      <c r="C100" s="56"/>
    </row>
    <row r="101" spans="2:3" x14ac:dyDescent="0.3">
      <c r="B101" s="1"/>
      <c r="C101" s="56"/>
    </row>
    <row r="102" spans="2:3" x14ac:dyDescent="0.3">
      <c r="B102" s="1"/>
      <c r="C102" s="56"/>
    </row>
    <row r="103" spans="2:3" x14ac:dyDescent="0.3">
      <c r="B103" s="1"/>
      <c r="C103" s="56"/>
    </row>
    <row r="104" spans="2:3" x14ac:dyDescent="0.3">
      <c r="B104" s="1"/>
      <c r="C104" s="56"/>
    </row>
    <row r="105" spans="2:3" x14ac:dyDescent="0.3">
      <c r="B105" s="1"/>
      <c r="C105" s="56"/>
    </row>
    <row r="106" spans="2:3" x14ac:dyDescent="0.3">
      <c r="B106" s="1"/>
      <c r="C106" s="56"/>
    </row>
    <row r="107" spans="2:3" x14ac:dyDescent="0.3">
      <c r="B107" s="1"/>
      <c r="C107" s="56"/>
    </row>
    <row r="108" spans="2:3" x14ac:dyDescent="0.3">
      <c r="B108" s="1"/>
      <c r="C108" s="56"/>
    </row>
    <row r="109" spans="2:3" x14ac:dyDescent="0.3">
      <c r="B109" s="1"/>
      <c r="C109" s="56"/>
    </row>
    <row r="110" spans="2:3" x14ac:dyDescent="0.3">
      <c r="B110" s="1"/>
      <c r="C110" s="56"/>
    </row>
    <row r="111" spans="2:3" x14ac:dyDescent="0.3">
      <c r="B111" s="1"/>
      <c r="C111" s="56"/>
    </row>
    <row r="112" spans="2:3" x14ac:dyDescent="0.3">
      <c r="B112" s="1"/>
      <c r="C112" s="56"/>
    </row>
    <row r="113" spans="2:3" x14ac:dyDescent="0.3">
      <c r="B113" s="1"/>
      <c r="C113" s="56"/>
    </row>
    <row r="114" spans="2:3" x14ac:dyDescent="0.3">
      <c r="B114" s="1"/>
      <c r="C114" s="56"/>
    </row>
    <row r="115" spans="2:3" x14ac:dyDescent="0.3">
      <c r="B115" s="1"/>
      <c r="C115" s="56"/>
    </row>
    <row r="116" spans="2:3" x14ac:dyDescent="0.3">
      <c r="B116" s="1"/>
      <c r="C116" s="56"/>
    </row>
    <row r="117" spans="2:3" x14ac:dyDescent="0.3">
      <c r="B117" s="1"/>
      <c r="C117" s="56"/>
    </row>
    <row r="118" spans="2:3" x14ac:dyDescent="0.3">
      <c r="B118" s="1"/>
      <c r="C118" s="56"/>
    </row>
    <row r="119" spans="2:3" x14ac:dyDescent="0.3">
      <c r="B119" s="1"/>
      <c r="C119" s="56"/>
    </row>
    <row r="120" spans="2:3" x14ac:dyDescent="0.3">
      <c r="B120" s="1"/>
      <c r="C120" s="56">
        <f>1969*10.764</f>
        <v>21194.315999999999</v>
      </c>
    </row>
    <row r="121" spans="2:3" x14ac:dyDescent="0.3">
      <c r="B121" s="1"/>
      <c r="C121" s="56"/>
    </row>
    <row r="122" spans="2:3" x14ac:dyDescent="0.3">
      <c r="B122" s="1"/>
      <c r="C122" s="56"/>
    </row>
    <row r="123" spans="2:3" x14ac:dyDescent="0.3">
      <c r="B123" s="1"/>
      <c r="C123" s="56"/>
    </row>
    <row r="124" spans="2:3" x14ac:dyDescent="0.3">
      <c r="B124" s="1"/>
      <c r="C124" s="56"/>
    </row>
    <row r="125" spans="2:3" x14ac:dyDescent="0.3">
      <c r="B125" s="1"/>
      <c r="C125" s="56"/>
    </row>
    <row r="126" spans="2:3" x14ac:dyDescent="0.3">
      <c r="B126" s="1"/>
      <c r="C126" s="56"/>
    </row>
    <row r="127" spans="2:3" x14ac:dyDescent="0.3">
      <c r="B127" s="1"/>
      <c r="C127" s="56"/>
    </row>
    <row r="128" spans="2:3" x14ac:dyDescent="0.3">
      <c r="B128" s="1"/>
      <c r="C128" s="56"/>
    </row>
    <row r="129" spans="2:3" x14ac:dyDescent="0.3">
      <c r="B129" s="1"/>
      <c r="C129" s="56"/>
    </row>
    <row r="130" spans="2:3" x14ac:dyDescent="0.3">
      <c r="B130" s="1"/>
      <c r="C130" s="56"/>
    </row>
    <row r="131" spans="2:3" x14ac:dyDescent="0.3">
      <c r="B131" s="1"/>
      <c r="C131" s="56"/>
    </row>
    <row r="132" spans="2:3" x14ac:dyDescent="0.3">
      <c r="B132" s="1"/>
      <c r="C132" s="56"/>
    </row>
    <row r="133" spans="2:3" x14ac:dyDescent="0.3">
      <c r="B133" s="1"/>
      <c r="C133" s="56"/>
    </row>
    <row r="134" spans="2:3" x14ac:dyDescent="0.3">
      <c r="B134" s="1"/>
      <c r="C134" s="56"/>
    </row>
    <row r="135" spans="2:3" x14ac:dyDescent="0.3">
      <c r="B135" s="1"/>
      <c r="C135" s="56"/>
    </row>
    <row r="136" spans="2:3" x14ac:dyDescent="0.3">
      <c r="B136" s="1"/>
      <c r="C136" s="56"/>
    </row>
    <row r="137" spans="2:3" x14ac:dyDescent="0.3">
      <c r="B137" s="1"/>
      <c r="C137" s="56"/>
    </row>
    <row r="138" spans="2:3" x14ac:dyDescent="0.3">
      <c r="B138" s="1"/>
      <c r="C138" s="56"/>
    </row>
    <row r="139" spans="2:3" x14ac:dyDescent="0.3">
      <c r="B139" s="1"/>
      <c r="C139" s="56"/>
    </row>
    <row r="140" spans="2:3" x14ac:dyDescent="0.3">
      <c r="B140" s="1"/>
      <c r="C140" s="56"/>
    </row>
    <row r="141" spans="2:3" x14ac:dyDescent="0.3">
      <c r="B141" s="1"/>
      <c r="C141" s="56"/>
    </row>
    <row r="142" spans="2:3" x14ac:dyDescent="0.3">
      <c r="B142" s="1"/>
      <c r="C142" s="56"/>
    </row>
    <row r="143" spans="2:3" x14ac:dyDescent="0.3">
      <c r="B143" s="1"/>
      <c r="C143" s="56"/>
    </row>
    <row r="144" spans="2:3" x14ac:dyDescent="0.3">
      <c r="B144" s="1"/>
      <c r="C144" s="56"/>
    </row>
    <row r="145" spans="2:3" x14ac:dyDescent="0.3">
      <c r="B145" s="1"/>
      <c r="C145" s="56"/>
    </row>
    <row r="146" spans="2:3" x14ac:dyDescent="0.3">
      <c r="B146" s="1"/>
      <c r="C146" s="56"/>
    </row>
    <row r="147" spans="2:3" x14ac:dyDescent="0.3">
      <c r="B147" s="1"/>
      <c r="C147" s="56"/>
    </row>
    <row r="148" spans="2:3" x14ac:dyDescent="0.3">
      <c r="B148" s="1"/>
      <c r="C148" s="56"/>
    </row>
    <row r="149" spans="2:3" x14ac:dyDescent="0.3">
      <c r="B149" s="1"/>
      <c r="C149" s="56"/>
    </row>
    <row r="150" spans="2:3" x14ac:dyDescent="0.3">
      <c r="B150" s="1"/>
      <c r="C150" s="56"/>
    </row>
    <row r="151" spans="2:3" x14ac:dyDescent="0.3">
      <c r="B151" s="1"/>
      <c r="C151" s="56"/>
    </row>
    <row r="152" spans="2:3" x14ac:dyDescent="0.3">
      <c r="B152" s="1"/>
      <c r="C152" s="56"/>
    </row>
    <row r="153" spans="2:3" x14ac:dyDescent="0.3">
      <c r="B153" s="1"/>
      <c r="C153" s="56"/>
    </row>
    <row r="154" spans="2:3" x14ac:dyDescent="0.3">
      <c r="B154" s="1"/>
      <c r="C154" s="56"/>
    </row>
    <row r="155" spans="2:3" x14ac:dyDescent="0.3">
      <c r="B155" s="1"/>
      <c r="C155" s="56"/>
    </row>
    <row r="156" spans="2:3" x14ac:dyDescent="0.3">
      <c r="B156" s="1"/>
      <c r="C156" s="56"/>
    </row>
    <row r="157" spans="2:3" x14ac:dyDescent="0.3">
      <c r="B157" s="1"/>
      <c r="C157" s="56"/>
    </row>
    <row r="158" spans="2:3" x14ac:dyDescent="0.3">
      <c r="B158" s="1"/>
      <c r="C158" s="56"/>
    </row>
    <row r="159" spans="2:3" x14ac:dyDescent="0.3">
      <c r="B159" s="1"/>
      <c r="C159" s="56"/>
    </row>
    <row r="160" spans="2:3" x14ac:dyDescent="0.3">
      <c r="B160" s="1"/>
      <c r="C160" s="56"/>
    </row>
    <row r="161" spans="2:3" x14ac:dyDescent="0.3">
      <c r="B161" s="1"/>
      <c r="C161" s="56"/>
    </row>
    <row r="162" spans="2:3" x14ac:dyDescent="0.3">
      <c r="B162" s="1"/>
      <c r="C162" s="56"/>
    </row>
    <row r="163" spans="2:3" x14ac:dyDescent="0.3">
      <c r="B163" s="1"/>
      <c r="C163" s="56"/>
    </row>
    <row r="164" spans="2:3" x14ac:dyDescent="0.3">
      <c r="B164" s="1"/>
      <c r="C164" s="56"/>
    </row>
    <row r="165" spans="2:3" x14ac:dyDescent="0.3">
      <c r="B165" s="1"/>
      <c r="C165" s="56"/>
    </row>
    <row r="166" spans="2:3" x14ac:dyDescent="0.3">
      <c r="B166" s="1"/>
      <c r="C166" s="56"/>
    </row>
    <row r="167" spans="2:3" x14ac:dyDescent="0.3">
      <c r="B167" s="1"/>
      <c r="C167" s="56"/>
    </row>
    <row r="168" spans="2:3" x14ac:dyDescent="0.3">
      <c r="B168" s="1"/>
      <c r="C168" s="56"/>
    </row>
    <row r="169" spans="2:3" x14ac:dyDescent="0.3">
      <c r="B169" s="1"/>
      <c r="C169" s="56"/>
    </row>
    <row r="170" spans="2:3" x14ac:dyDescent="0.3">
      <c r="B170" s="1"/>
      <c r="C170" s="56"/>
    </row>
    <row r="171" spans="2:3" x14ac:dyDescent="0.3">
      <c r="B171" s="1"/>
      <c r="C171" s="56"/>
    </row>
    <row r="172" spans="2:3" x14ac:dyDescent="0.3">
      <c r="B172" s="1"/>
      <c r="C172" s="56"/>
    </row>
    <row r="173" spans="2:3" x14ac:dyDescent="0.3">
      <c r="B173" s="1"/>
      <c r="C173" s="56"/>
    </row>
    <row r="174" spans="2:3" x14ac:dyDescent="0.3">
      <c r="B174" s="1"/>
      <c r="C174" s="56"/>
    </row>
    <row r="175" spans="2:3" x14ac:dyDescent="0.3">
      <c r="B175" s="1"/>
      <c r="C175" s="56"/>
    </row>
    <row r="176" spans="2:3" x14ac:dyDescent="0.3">
      <c r="B176" s="1"/>
      <c r="C176" s="56"/>
    </row>
    <row r="177" spans="2:3" x14ac:dyDescent="0.3">
      <c r="B177" s="1"/>
      <c r="C177" s="56"/>
    </row>
  </sheetData>
  <mergeCells count="6">
    <mergeCell ref="B22:C22"/>
    <mergeCell ref="B27:C27"/>
    <mergeCell ref="B32:C32"/>
    <mergeCell ref="B3:G3"/>
    <mergeCell ref="B13:C13"/>
    <mergeCell ref="B4:J4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M8:AA25"/>
  <sheetViews>
    <sheetView workbookViewId="0">
      <selection activeCell="M8" sqref="M8"/>
    </sheetView>
  </sheetViews>
  <sheetFormatPr defaultRowHeight="15" x14ac:dyDescent="0.25"/>
  <cols>
    <col min="28" max="28" width="11.140625" customWidth="1"/>
  </cols>
  <sheetData>
    <row r="8" spans="13:14" x14ac:dyDescent="0.25">
      <c r="M8">
        <f>650000000/161872</f>
        <v>4015.5184343184737</v>
      </c>
      <c r="N8" t="s">
        <v>44</v>
      </c>
    </row>
    <row r="25" spans="26:27" x14ac:dyDescent="0.25">
      <c r="Z25">
        <f>32000000/12140</f>
        <v>2635.9143327841844</v>
      </c>
      <c r="AA25" t="s">
        <v>131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B8B-8E78-42E6-A0D8-165C8EE32BF0}">
  <dimension ref="B2:G84"/>
  <sheetViews>
    <sheetView topLeftCell="A16" workbookViewId="0">
      <selection activeCell="B4" sqref="B4"/>
    </sheetView>
  </sheetViews>
  <sheetFormatPr defaultRowHeight="15" x14ac:dyDescent="0.25"/>
  <cols>
    <col min="1" max="1" width="5.140625" customWidth="1"/>
    <col min="2" max="2" width="19" style="90" customWidth="1"/>
    <col min="3" max="3" width="27.5703125" customWidth="1"/>
    <col min="4" max="4" width="5" customWidth="1"/>
    <col min="5" max="6" width="9.140625" style="87"/>
    <col min="7" max="7" width="9.140625" style="92"/>
    <col min="23" max="23" width="14.5703125" customWidth="1"/>
  </cols>
  <sheetData>
    <row r="2" spans="2:7" ht="18.75" x14ac:dyDescent="0.3">
      <c r="C2" s="101" t="s">
        <v>99</v>
      </c>
    </row>
    <row r="4" spans="2:7" x14ac:dyDescent="0.25">
      <c r="B4" s="89" t="s">
        <v>45</v>
      </c>
      <c r="G4" s="91" t="s">
        <v>32</v>
      </c>
    </row>
    <row r="5" spans="2:7" ht="20.25" customHeight="1" x14ac:dyDescent="0.25">
      <c r="C5" t="s">
        <v>46</v>
      </c>
      <c r="E5" s="87">
        <v>5</v>
      </c>
      <c r="F5" s="87">
        <v>10</v>
      </c>
      <c r="G5" s="92">
        <f>F5*E5</f>
        <v>50</v>
      </c>
    </row>
    <row r="6" spans="2:7" x14ac:dyDescent="0.25">
      <c r="C6" t="s">
        <v>47</v>
      </c>
      <c r="E6" s="87">
        <v>7.23</v>
      </c>
      <c r="F6" s="87">
        <v>5</v>
      </c>
      <c r="G6" s="92">
        <f t="shared" ref="G6:G9" si="0">F6*E6</f>
        <v>36.150000000000006</v>
      </c>
    </row>
    <row r="7" spans="2:7" x14ac:dyDescent="0.25">
      <c r="C7" t="s">
        <v>48</v>
      </c>
      <c r="E7" s="87">
        <v>10</v>
      </c>
      <c r="F7" s="87">
        <v>5</v>
      </c>
      <c r="G7" s="92">
        <f t="shared" si="0"/>
        <v>50</v>
      </c>
    </row>
    <row r="8" spans="2:7" x14ac:dyDescent="0.25">
      <c r="C8" t="s">
        <v>46</v>
      </c>
      <c r="E8" s="87">
        <v>4</v>
      </c>
      <c r="F8" s="87">
        <v>10</v>
      </c>
      <c r="G8" s="92">
        <f t="shared" si="0"/>
        <v>40</v>
      </c>
    </row>
    <row r="9" spans="2:7" x14ac:dyDescent="0.25">
      <c r="C9" t="s">
        <v>49</v>
      </c>
      <c r="E9" s="87">
        <v>8</v>
      </c>
      <c r="F9" s="87">
        <v>10</v>
      </c>
      <c r="G9" s="92">
        <f t="shared" si="0"/>
        <v>80</v>
      </c>
    </row>
    <row r="11" spans="2:7" x14ac:dyDescent="0.25">
      <c r="C11" s="86"/>
      <c r="D11" s="94"/>
      <c r="E11" s="95" t="s">
        <v>50</v>
      </c>
      <c r="F11" s="95"/>
      <c r="G11" s="96">
        <f>SUM(G5:G10)</f>
        <v>256.14999999999998</v>
      </c>
    </row>
    <row r="13" spans="2:7" x14ac:dyDescent="0.25">
      <c r="B13" s="89" t="s">
        <v>51</v>
      </c>
    </row>
    <row r="14" spans="2:7" x14ac:dyDescent="0.25">
      <c r="C14" t="s">
        <v>52</v>
      </c>
      <c r="E14" s="87">
        <v>14.85</v>
      </c>
      <c r="F14" s="87">
        <v>1045</v>
      </c>
      <c r="G14" s="92">
        <f>E14*F14</f>
        <v>15518.25</v>
      </c>
    </row>
    <row r="15" spans="2:7" x14ac:dyDescent="0.25">
      <c r="C15" t="s">
        <v>53</v>
      </c>
      <c r="E15" s="87">
        <v>3</v>
      </c>
      <c r="F15" s="87">
        <v>3.35</v>
      </c>
      <c r="G15" s="92">
        <f t="shared" ref="G15:G56" si="1">E15*F15</f>
        <v>10.050000000000001</v>
      </c>
    </row>
    <row r="16" spans="2:7" x14ac:dyDescent="0.25">
      <c r="C16" t="s">
        <v>54</v>
      </c>
      <c r="E16" s="87">
        <v>14</v>
      </c>
      <c r="F16" s="87">
        <v>10.199999999999999</v>
      </c>
      <c r="G16" s="92">
        <f t="shared" si="1"/>
        <v>142.79999999999998</v>
      </c>
    </row>
    <row r="17" spans="2:7" x14ac:dyDescent="0.25">
      <c r="C17" t="s">
        <v>55</v>
      </c>
      <c r="E17" s="87">
        <v>4.3</v>
      </c>
      <c r="F17" s="87">
        <v>6.75</v>
      </c>
      <c r="G17" s="92">
        <f t="shared" si="1"/>
        <v>29.024999999999999</v>
      </c>
    </row>
    <row r="18" spans="2:7" x14ac:dyDescent="0.25">
      <c r="C18" t="s">
        <v>56</v>
      </c>
      <c r="E18" s="87">
        <v>3</v>
      </c>
      <c r="F18" s="87">
        <v>6.75</v>
      </c>
      <c r="G18" s="92">
        <f t="shared" si="1"/>
        <v>20.25</v>
      </c>
    </row>
    <row r="19" spans="2:7" x14ac:dyDescent="0.25">
      <c r="C19" t="s">
        <v>57</v>
      </c>
      <c r="E19" s="87">
        <v>3</v>
      </c>
      <c r="F19" s="87">
        <v>6.75</v>
      </c>
      <c r="G19" s="92">
        <f t="shared" si="1"/>
        <v>20.25</v>
      </c>
    </row>
    <row r="20" spans="2:7" x14ac:dyDescent="0.25">
      <c r="C20" t="s">
        <v>58</v>
      </c>
      <c r="E20" s="87">
        <v>3</v>
      </c>
      <c r="F20" s="87">
        <v>6.75</v>
      </c>
      <c r="G20" s="92">
        <f t="shared" si="1"/>
        <v>20.25</v>
      </c>
    </row>
    <row r="21" spans="2:7" x14ac:dyDescent="0.25">
      <c r="C21" t="s">
        <v>59</v>
      </c>
      <c r="E21" s="87">
        <v>3.65</v>
      </c>
      <c r="F21" s="87">
        <v>6.75</v>
      </c>
      <c r="G21" s="92">
        <f t="shared" si="1"/>
        <v>24.637499999999999</v>
      </c>
    </row>
    <row r="22" spans="2:7" x14ac:dyDescent="0.25">
      <c r="C22" t="s">
        <v>60</v>
      </c>
      <c r="E22" s="87">
        <v>4.3</v>
      </c>
      <c r="F22" s="87">
        <v>6.75</v>
      </c>
      <c r="G22" s="92">
        <f t="shared" si="1"/>
        <v>29.024999999999999</v>
      </c>
    </row>
    <row r="23" spans="2:7" x14ac:dyDescent="0.25">
      <c r="C23" t="s">
        <v>61</v>
      </c>
      <c r="E23" s="87">
        <v>4.3499999999999996</v>
      </c>
      <c r="F23" s="87">
        <v>5.45</v>
      </c>
      <c r="G23" s="92">
        <f t="shared" si="1"/>
        <v>23.7075</v>
      </c>
    </row>
    <row r="24" spans="2:7" x14ac:dyDescent="0.25">
      <c r="C24" t="s">
        <v>62</v>
      </c>
      <c r="E24" s="87">
        <v>4.3499999999999996</v>
      </c>
      <c r="F24" s="87">
        <v>2.75</v>
      </c>
      <c r="G24" s="92">
        <f t="shared" si="1"/>
        <v>11.962499999999999</v>
      </c>
    </row>
    <row r="25" spans="2:7" x14ac:dyDescent="0.25">
      <c r="C25" t="s">
        <v>63</v>
      </c>
      <c r="E25" s="87">
        <v>3.65</v>
      </c>
      <c r="F25" s="87">
        <v>1.95</v>
      </c>
      <c r="G25" s="92">
        <f t="shared" si="1"/>
        <v>7.1174999999999997</v>
      </c>
    </row>
    <row r="26" spans="2:7" x14ac:dyDescent="0.25">
      <c r="C26" t="s">
        <v>64</v>
      </c>
      <c r="E26" s="87">
        <v>2.6</v>
      </c>
      <c r="F26" s="87">
        <v>2.5499999999999998</v>
      </c>
      <c r="G26" s="92">
        <f t="shared" si="1"/>
        <v>6.63</v>
      </c>
    </row>
    <row r="27" spans="2:7" x14ac:dyDescent="0.25">
      <c r="C27" t="s">
        <v>65</v>
      </c>
      <c r="E27" s="87">
        <v>5.7</v>
      </c>
      <c r="F27" s="87">
        <v>3.95</v>
      </c>
      <c r="G27" s="92">
        <f t="shared" si="1"/>
        <v>22.515000000000001</v>
      </c>
    </row>
    <row r="28" spans="2:7" x14ac:dyDescent="0.25">
      <c r="C28" t="s">
        <v>66</v>
      </c>
      <c r="E28" s="87">
        <v>2</v>
      </c>
      <c r="F28" s="87">
        <v>10.45</v>
      </c>
      <c r="G28" s="92">
        <f t="shared" si="1"/>
        <v>20.9</v>
      </c>
    </row>
    <row r="29" spans="2:7" x14ac:dyDescent="0.25">
      <c r="C29" t="s">
        <v>67</v>
      </c>
      <c r="E29" s="87">
        <v>20</v>
      </c>
      <c r="F29" s="87">
        <v>3</v>
      </c>
      <c r="G29" s="92">
        <f t="shared" si="1"/>
        <v>60</v>
      </c>
    </row>
    <row r="30" spans="2:7" x14ac:dyDescent="0.25">
      <c r="E30" s="95" t="s">
        <v>94</v>
      </c>
      <c r="F30" s="95"/>
      <c r="G30" s="96">
        <f>SUM(G14:G29)</f>
        <v>15967.369999999997</v>
      </c>
    </row>
    <row r="31" spans="2:7" x14ac:dyDescent="0.25">
      <c r="B31" s="89" t="s">
        <v>68</v>
      </c>
    </row>
    <row r="32" spans="2:7" x14ac:dyDescent="0.25">
      <c r="C32" t="s">
        <v>69</v>
      </c>
      <c r="E32" s="87">
        <v>8</v>
      </c>
      <c r="F32" s="87">
        <v>3.35</v>
      </c>
      <c r="G32" s="92">
        <f t="shared" si="1"/>
        <v>26.8</v>
      </c>
    </row>
    <row r="33" spans="2:7" x14ac:dyDescent="0.25">
      <c r="C33" t="s">
        <v>70</v>
      </c>
      <c r="E33" s="87">
        <v>3</v>
      </c>
      <c r="F33" s="87">
        <v>3.35</v>
      </c>
      <c r="G33" s="92">
        <f t="shared" si="1"/>
        <v>10.050000000000001</v>
      </c>
    </row>
    <row r="34" spans="2:7" x14ac:dyDescent="0.25">
      <c r="C34" t="s">
        <v>62</v>
      </c>
      <c r="E34" s="87">
        <v>6</v>
      </c>
      <c r="F34" s="87">
        <v>2.5</v>
      </c>
      <c r="G34" s="92">
        <f t="shared" si="1"/>
        <v>15</v>
      </c>
    </row>
    <row r="35" spans="2:7" x14ac:dyDescent="0.25">
      <c r="E35" s="95" t="s">
        <v>94</v>
      </c>
      <c r="F35" s="95"/>
      <c r="G35" s="96">
        <f>SUM(G32:G34)</f>
        <v>51.85</v>
      </c>
    </row>
    <row r="37" spans="2:7" x14ac:dyDescent="0.25">
      <c r="B37" s="89" t="s">
        <v>71</v>
      </c>
    </row>
    <row r="38" spans="2:7" x14ac:dyDescent="0.25">
      <c r="C38" t="s">
        <v>72</v>
      </c>
      <c r="E38" s="87">
        <v>12</v>
      </c>
      <c r="F38" s="87">
        <v>14.5</v>
      </c>
      <c r="G38" s="92">
        <f t="shared" si="1"/>
        <v>174</v>
      </c>
    </row>
    <row r="39" spans="2:7" x14ac:dyDescent="0.25">
      <c r="E39" s="95" t="s">
        <v>94</v>
      </c>
      <c r="F39" s="95"/>
      <c r="G39" s="96">
        <f>SUM(G38)</f>
        <v>174</v>
      </c>
    </row>
    <row r="40" spans="2:7" x14ac:dyDescent="0.25">
      <c r="B40" s="89" t="s">
        <v>73</v>
      </c>
      <c r="G40" s="92">
        <f t="shared" si="1"/>
        <v>0</v>
      </c>
    </row>
    <row r="41" spans="2:7" x14ac:dyDescent="0.25">
      <c r="C41" t="s">
        <v>74</v>
      </c>
      <c r="E41" s="87">
        <v>4</v>
      </c>
      <c r="F41" s="87">
        <v>1.95</v>
      </c>
      <c r="G41" s="92">
        <f t="shared" si="1"/>
        <v>7.8</v>
      </c>
    </row>
    <row r="42" spans="2:7" x14ac:dyDescent="0.25">
      <c r="C42" t="s">
        <v>74</v>
      </c>
      <c r="E42" s="87">
        <v>4</v>
      </c>
      <c r="F42" s="87">
        <v>1.95</v>
      </c>
      <c r="G42" s="92">
        <f t="shared" si="1"/>
        <v>7.8</v>
      </c>
    </row>
    <row r="43" spans="2:7" x14ac:dyDescent="0.25">
      <c r="E43" s="95" t="s">
        <v>94</v>
      </c>
      <c r="F43" s="95"/>
      <c r="G43" s="97">
        <f>SUM(G40:G42)</f>
        <v>15.6</v>
      </c>
    </row>
    <row r="44" spans="2:7" x14ac:dyDescent="0.25">
      <c r="B44" s="89" t="s">
        <v>75</v>
      </c>
    </row>
    <row r="45" spans="2:7" x14ac:dyDescent="0.25">
      <c r="C45" t="s">
        <v>76</v>
      </c>
      <c r="E45" s="87">
        <v>8</v>
      </c>
      <c r="F45" s="87">
        <v>4</v>
      </c>
      <c r="G45" s="92">
        <f t="shared" si="1"/>
        <v>32</v>
      </c>
    </row>
    <row r="46" spans="2:7" x14ac:dyDescent="0.25">
      <c r="C46" t="s">
        <v>77</v>
      </c>
      <c r="E46" s="87">
        <v>9</v>
      </c>
      <c r="F46" s="87">
        <v>4</v>
      </c>
      <c r="G46" s="92">
        <f t="shared" si="1"/>
        <v>36</v>
      </c>
    </row>
    <row r="47" spans="2:7" x14ac:dyDescent="0.25">
      <c r="E47" s="95" t="s">
        <v>94</v>
      </c>
      <c r="F47" s="95"/>
      <c r="G47" s="96">
        <f>SUM(G45:G46)</f>
        <v>68</v>
      </c>
    </row>
    <row r="48" spans="2:7" x14ac:dyDescent="0.25">
      <c r="B48" s="89" t="s">
        <v>78</v>
      </c>
    </row>
    <row r="49" spans="2:7" x14ac:dyDescent="0.25">
      <c r="C49" t="s">
        <v>79</v>
      </c>
      <c r="E49" s="87">
        <v>3.5</v>
      </c>
      <c r="F49" s="87">
        <v>3.5</v>
      </c>
      <c r="G49" s="92">
        <f t="shared" si="1"/>
        <v>12.25</v>
      </c>
    </row>
    <row r="50" spans="2:7" x14ac:dyDescent="0.25">
      <c r="E50" s="95" t="s">
        <v>94</v>
      </c>
      <c r="F50" s="95"/>
      <c r="G50" s="96">
        <f>SUM(G49)</f>
        <v>12.25</v>
      </c>
    </row>
    <row r="51" spans="2:7" x14ac:dyDescent="0.25">
      <c r="B51" s="89" t="s">
        <v>80</v>
      </c>
    </row>
    <row r="52" spans="2:7" x14ac:dyDescent="0.25">
      <c r="C52" t="s">
        <v>80</v>
      </c>
      <c r="E52" s="87">
        <f>1.2*4+(0.15*3)</f>
        <v>5.25</v>
      </c>
      <c r="F52" s="87">
        <f>1.5+0.15+1</f>
        <v>2.65</v>
      </c>
      <c r="G52" s="92">
        <f t="shared" si="1"/>
        <v>13.9125</v>
      </c>
    </row>
    <row r="53" spans="2:7" x14ac:dyDescent="0.25">
      <c r="E53" s="95" t="s">
        <v>94</v>
      </c>
      <c r="F53" s="95"/>
      <c r="G53" s="95">
        <f>G52</f>
        <v>13.9125</v>
      </c>
    </row>
    <row r="54" spans="2:7" x14ac:dyDescent="0.25">
      <c r="B54" s="89" t="s">
        <v>81</v>
      </c>
    </row>
    <row r="55" spans="2:7" x14ac:dyDescent="0.25">
      <c r="C55" t="s">
        <v>82</v>
      </c>
      <c r="E55" s="87">
        <v>2</v>
      </c>
      <c r="F55" s="87">
        <v>9.5</v>
      </c>
      <c r="G55" s="92">
        <f t="shared" si="1"/>
        <v>19</v>
      </c>
    </row>
    <row r="56" spans="2:7" x14ac:dyDescent="0.25">
      <c r="E56" s="87">
        <v>2</v>
      </c>
      <c r="F56" s="87">
        <v>9.5</v>
      </c>
      <c r="G56" s="92">
        <f t="shared" si="1"/>
        <v>19</v>
      </c>
    </row>
    <row r="57" spans="2:7" x14ac:dyDescent="0.25">
      <c r="E57" s="95" t="s">
        <v>94</v>
      </c>
      <c r="F57" s="95"/>
      <c r="G57" s="96">
        <f>SUM(G55:G56)</f>
        <v>38</v>
      </c>
    </row>
    <row r="58" spans="2:7" x14ac:dyDescent="0.25">
      <c r="B58" s="89" t="s">
        <v>83</v>
      </c>
    </row>
    <row r="59" spans="2:7" x14ac:dyDescent="0.25">
      <c r="C59" t="s">
        <v>84</v>
      </c>
      <c r="D59">
        <v>12</v>
      </c>
      <c r="E59" s="87">
        <v>3</v>
      </c>
      <c r="F59" s="87">
        <v>8</v>
      </c>
      <c r="G59" s="92">
        <f>E59*F59*D59</f>
        <v>288</v>
      </c>
    </row>
    <row r="60" spans="2:7" x14ac:dyDescent="0.25">
      <c r="E60" s="95" t="s">
        <v>94</v>
      </c>
      <c r="F60" s="95"/>
      <c r="G60" s="96">
        <f>G59</f>
        <v>288</v>
      </c>
    </row>
    <row r="62" spans="2:7" x14ac:dyDescent="0.25">
      <c r="B62" s="89" t="s">
        <v>85</v>
      </c>
    </row>
    <row r="63" spans="2:7" x14ac:dyDescent="0.25">
      <c r="C63" t="s">
        <v>86</v>
      </c>
      <c r="E63" s="87">
        <v>10</v>
      </c>
      <c r="F63" s="87">
        <v>22</v>
      </c>
      <c r="G63" s="92">
        <f>E63*F63</f>
        <v>220</v>
      </c>
    </row>
    <row r="64" spans="2:7" x14ac:dyDescent="0.25">
      <c r="E64" s="95" t="s">
        <v>94</v>
      </c>
      <c r="F64" s="95"/>
      <c r="G64" s="96">
        <f>G63</f>
        <v>220</v>
      </c>
    </row>
    <row r="65" spans="2:7" x14ac:dyDescent="0.25">
      <c r="B65" s="89" t="s">
        <v>87</v>
      </c>
    </row>
    <row r="66" spans="2:7" x14ac:dyDescent="0.25">
      <c r="C66" t="s">
        <v>88</v>
      </c>
      <c r="E66" s="87">
        <v>9.17</v>
      </c>
      <c r="F66" s="87">
        <v>17.25</v>
      </c>
      <c r="G66" s="92">
        <f>E66*F66</f>
        <v>158.1825</v>
      </c>
    </row>
    <row r="67" spans="2:7" x14ac:dyDescent="0.25">
      <c r="C67" t="s">
        <v>89</v>
      </c>
      <c r="E67" s="87">
        <v>9.17</v>
      </c>
      <c r="F67" s="87">
        <v>5.94</v>
      </c>
      <c r="G67" s="92">
        <f>E67*F67</f>
        <v>54.469800000000006</v>
      </c>
    </row>
    <row r="68" spans="2:7" x14ac:dyDescent="0.25">
      <c r="E68" s="95" t="s">
        <v>94</v>
      </c>
      <c r="F68" s="95"/>
      <c r="G68" s="96">
        <f>SUM(G66:G67)</f>
        <v>212.65230000000003</v>
      </c>
    </row>
    <row r="70" spans="2:7" ht="26.25" x14ac:dyDescent="0.25">
      <c r="B70" s="93" t="s">
        <v>90</v>
      </c>
    </row>
    <row r="71" spans="2:7" x14ac:dyDescent="0.25">
      <c r="C71" t="s">
        <v>91</v>
      </c>
      <c r="E71" s="87">
        <v>2.57</v>
      </c>
      <c r="F71" s="87">
        <v>1.8</v>
      </c>
      <c r="G71" s="92">
        <f>E71*F71</f>
        <v>4.6259999999999994</v>
      </c>
    </row>
    <row r="72" spans="2:7" x14ac:dyDescent="0.25">
      <c r="C72" t="s">
        <v>92</v>
      </c>
      <c r="E72" s="87">
        <v>4.49</v>
      </c>
      <c r="F72" s="87">
        <v>3.02</v>
      </c>
      <c r="G72" s="92">
        <f t="shared" ref="G72:G74" si="2">E72*F72</f>
        <v>13.559800000000001</v>
      </c>
    </row>
    <row r="73" spans="2:7" x14ac:dyDescent="0.25">
      <c r="C73" t="s">
        <v>93</v>
      </c>
      <c r="E73" s="87">
        <v>8.9</v>
      </c>
      <c r="F73" s="87">
        <v>6.07</v>
      </c>
      <c r="G73" s="92">
        <f t="shared" si="2"/>
        <v>54.023000000000003</v>
      </c>
    </row>
    <row r="74" spans="2:7" x14ac:dyDescent="0.25">
      <c r="E74" s="87">
        <v>5.92</v>
      </c>
      <c r="F74" s="87">
        <v>1.93</v>
      </c>
      <c r="G74" s="92">
        <f t="shared" si="2"/>
        <v>11.425599999999999</v>
      </c>
    </row>
    <row r="75" spans="2:7" x14ac:dyDescent="0.25">
      <c r="E75" s="95" t="s">
        <v>94</v>
      </c>
      <c r="F75" s="95"/>
      <c r="G75" s="96">
        <f>SUM(G71:G74)</f>
        <v>83.634399999999999</v>
      </c>
    </row>
    <row r="77" spans="2:7" x14ac:dyDescent="0.25">
      <c r="B77" s="93" t="s">
        <v>95</v>
      </c>
    </row>
    <row r="78" spans="2:7" x14ac:dyDescent="0.25">
      <c r="C78" t="s">
        <v>96</v>
      </c>
      <c r="E78" s="87">
        <v>5.4</v>
      </c>
      <c r="F78" s="87">
        <v>10.02</v>
      </c>
      <c r="G78" s="92">
        <f>E78*F78</f>
        <v>54.108000000000004</v>
      </c>
    </row>
    <row r="79" spans="2:7" x14ac:dyDescent="0.25">
      <c r="E79" s="95" t="s">
        <v>97</v>
      </c>
      <c r="F79" s="95"/>
      <c r="G79" s="95">
        <f>G78</f>
        <v>54.108000000000004</v>
      </c>
    </row>
    <row r="83" spans="3:7" ht="15.75" thickBot="1" x14ac:dyDescent="0.3">
      <c r="C83" s="98"/>
      <c r="D83" s="98"/>
      <c r="E83" s="99" t="s">
        <v>98</v>
      </c>
      <c r="F83" s="99"/>
      <c r="G83" s="100">
        <f>G11+G30+G35+G39++G47+G43+G50+G53+G57+G60+G64+G68++G75+G79</f>
        <v>17455.527199999993</v>
      </c>
    </row>
    <row r="84" spans="3:7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B2:F39"/>
  <sheetViews>
    <sheetView tabSelected="1" topLeftCell="A5" workbookViewId="0">
      <selection activeCell="M19" sqref="M19"/>
    </sheetView>
  </sheetViews>
  <sheetFormatPr defaultRowHeight="15" x14ac:dyDescent="0.25"/>
  <cols>
    <col min="1" max="1" width="3.28515625" customWidth="1"/>
    <col min="2" max="2" width="9.140625" style="88"/>
    <col min="3" max="3" width="22.42578125" customWidth="1"/>
    <col min="4" max="4" width="15" customWidth="1"/>
    <col min="5" max="5" width="14.85546875" customWidth="1"/>
    <col min="6" max="6" width="16.85546875" style="102" customWidth="1"/>
    <col min="7" max="7" width="4" customWidth="1"/>
  </cols>
  <sheetData>
    <row r="2" spans="2:6" x14ac:dyDescent="0.25">
      <c r="F2" s="103"/>
    </row>
    <row r="3" spans="2:6" ht="19.5" customHeight="1" x14ac:dyDescent="0.3">
      <c r="C3" s="118" t="s">
        <v>100</v>
      </c>
      <c r="D3" s="118"/>
      <c r="E3" s="118"/>
      <c r="F3" s="118"/>
    </row>
    <row r="4" spans="2:6" ht="37.5" customHeight="1" x14ac:dyDescent="0.25">
      <c r="C4" s="106"/>
      <c r="D4" s="107" t="s">
        <v>129</v>
      </c>
      <c r="E4" s="107" t="s">
        <v>104</v>
      </c>
      <c r="F4" s="105" t="s">
        <v>127</v>
      </c>
    </row>
    <row r="5" spans="2:6" ht="22.5" customHeight="1" x14ac:dyDescent="0.25">
      <c r="B5" s="88">
        <v>1</v>
      </c>
      <c r="C5" t="s">
        <v>101</v>
      </c>
      <c r="D5">
        <f>6831*12</f>
        <v>81972</v>
      </c>
      <c r="E5">
        <v>750</v>
      </c>
      <c r="F5" s="103">
        <f>D5*E5</f>
        <v>61479000</v>
      </c>
    </row>
    <row r="6" spans="2:6" x14ac:dyDescent="0.25">
      <c r="B6" s="88">
        <v>2</v>
      </c>
      <c r="C6" t="s">
        <v>102</v>
      </c>
      <c r="D6">
        <v>675</v>
      </c>
      <c r="E6">
        <v>750</v>
      </c>
      <c r="F6" s="103">
        <f t="shared" ref="F6:F35" si="0">D6*E6</f>
        <v>506250</v>
      </c>
    </row>
    <row r="7" spans="2:6" x14ac:dyDescent="0.25">
      <c r="B7" s="88">
        <v>3</v>
      </c>
      <c r="C7" t="s">
        <v>103</v>
      </c>
      <c r="D7">
        <v>1750</v>
      </c>
      <c r="E7">
        <v>750</v>
      </c>
      <c r="F7" s="103">
        <f t="shared" si="0"/>
        <v>1312500</v>
      </c>
    </row>
    <row r="8" spans="2:6" x14ac:dyDescent="0.25">
      <c r="B8" s="88">
        <v>4</v>
      </c>
      <c r="C8" t="s">
        <v>105</v>
      </c>
      <c r="D8">
        <v>3317</v>
      </c>
      <c r="E8">
        <v>750</v>
      </c>
      <c r="F8" s="103">
        <f t="shared" si="0"/>
        <v>2487750</v>
      </c>
    </row>
    <row r="9" spans="2:6" x14ac:dyDescent="0.25">
      <c r="B9" s="88">
        <v>5</v>
      </c>
      <c r="C9" t="s">
        <v>108</v>
      </c>
      <c r="D9">
        <v>2196</v>
      </c>
      <c r="E9">
        <v>750</v>
      </c>
      <c r="F9" s="103">
        <f t="shared" si="0"/>
        <v>1647000</v>
      </c>
    </row>
    <row r="10" spans="2:6" x14ac:dyDescent="0.25">
      <c r="B10" s="88">
        <v>6</v>
      </c>
      <c r="C10" t="s">
        <v>106</v>
      </c>
      <c r="D10">
        <v>282</v>
      </c>
      <c r="E10">
        <v>750</v>
      </c>
      <c r="F10" s="103">
        <f t="shared" si="0"/>
        <v>211500</v>
      </c>
    </row>
    <row r="11" spans="2:6" x14ac:dyDescent="0.25">
      <c r="B11" s="88">
        <v>7</v>
      </c>
      <c r="C11" t="s">
        <v>107</v>
      </c>
      <c r="D11">
        <v>8235</v>
      </c>
      <c r="E11">
        <v>750</v>
      </c>
      <c r="F11" s="103">
        <f t="shared" si="0"/>
        <v>6176250</v>
      </c>
    </row>
    <row r="12" spans="2:6" x14ac:dyDescent="0.25">
      <c r="B12" s="88">
        <v>8</v>
      </c>
      <c r="C12" t="s">
        <v>109</v>
      </c>
      <c r="D12">
        <v>5624</v>
      </c>
      <c r="E12">
        <v>750</v>
      </c>
      <c r="F12" s="103">
        <f t="shared" si="0"/>
        <v>4218000</v>
      </c>
    </row>
    <row r="13" spans="2:6" x14ac:dyDescent="0.25">
      <c r="B13" s="88">
        <v>9</v>
      </c>
      <c r="C13" t="s">
        <v>110</v>
      </c>
      <c r="D13">
        <v>1144</v>
      </c>
      <c r="E13">
        <v>1000</v>
      </c>
      <c r="F13" s="103">
        <f t="shared" si="0"/>
        <v>1144000</v>
      </c>
    </row>
    <row r="14" spans="2:6" x14ac:dyDescent="0.25">
      <c r="B14" s="88">
        <v>10</v>
      </c>
      <c r="C14" t="s">
        <v>111</v>
      </c>
      <c r="D14">
        <v>3141</v>
      </c>
      <c r="E14">
        <v>1000</v>
      </c>
      <c r="F14" s="103">
        <f t="shared" si="0"/>
        <v>3141000</v>
      </c>
    </row>
    <row r="15" spans="2:6" x14ac:dyDescent="0.25">
      <c r="B15" s="88">
        <v>11</v>
      </c>
      <c r="C15" t="s">
        <v>112</v>
      </c>
      <c r="D15">
        <v>6178</v>
      </c>
      <c r="E15">
        <v>500</v>
      </c>
      <c r="F15" s="103">
        <f t="shared" si="0"/>
        <v>3089000</v>
      </c>
    </row>
    <row r="16" spans="2:6" x14ac:dyDescent="0.25">
      <c r="B16" s="88">
        <v>12</v>
      </c>
      <c r="C16" t="s">
        <v>113</v>
      </c>
      <c r="D16">
        <v>4310</v>
      </c>
      <c r="E16">
        <v>1000</v>
      </c>
      <c r="F16" s="103">
        <f t="shared" si="0"/>
        <v>4310000</v>
      </c>
    </row>
    <row r="17" spans="2:6" x14ac:dyDescent="0.25">
      <c r="B17" s="88">
        <v>13</v>
      </c>
      <c r="C17" t="s">
        <v>114</v>
      </c>
      <c r="D17">
        <v>212</v>
      </c>
      <c r="E17">
        <v>1000</v>
      </c>
      <c r="F17" s="103">
        <f>D17*E17</f>
        <v>212000</v>
      </c>
    </row>
    <row r="18" spans="2:6" x14ac:dyDescent="0.25">
      <c r="B18" s="88">
        <v>14</v>
      </c>
      <c r="C18" t="s">
        <v>112</v>
      </c>
      <c r="D18">
        <v>6409</v>
      </c>
      <c r="E18">
        <v>400</v>
      </c>
      <c r="F18" s="103">
        <f t="shared" si="0"/>
        <v>2563600</v>
      </c>
    </row>
    <row r="19" spans="2:6" x14ac:dyDescent="0.25">
      <c r="B19" s="88">
        <v>15</v>
      </c>
      <c r="C19" t="s">
        <v>115</v>
      </c>
      <c r="D19">
        <v>160</v>
      </c>
      <c r="E19">
        <v>400</v>
      </c>
      <c r="F19" s="103">
        <f t="shared" si="0"/>
        <v>64000</v>
      </c>
    </row>
    <row r="20" spans="2:6" x14ac:dyDescent="0.25">
      <c r="B20" s="88">
        <v>16</v>
      </c>
      <c r="C20" t="s">
        <v>112</v>
      </c>
      <c r="D20">
        <v>480</v>
      </c>
      <c r="E20">
        <v>400</v>
      </c>
      <c r="F20" s="103">
        <f t="shared" si="0"/>
        <v>192000</v>
      </c>
    </row>
    <row r="21" spans="2:6" x14ac:dyDescent="0.25">
      <c r="B21" s="88">
        <v>17</v>
      </c>
      <c r="C21" t="s">
        <v>112</v>
      </c>
      <c r="D21">
        <v>2089</v>
      </c>
      <c r="E21">
        <v>400</v>
      </c>
      <c r="F21" s="103">
        <f t="shared" si="0"/>
        <v>835600</v>
      </c>
    </row>
    <row r="22" spans="2:6" x14ac:dyDescent="0.25">
      <c r="B22" s="88">
        <v>18</v>
      </c>
      <c r="C22" t="s">
        <v>116</v>
      </c>
      <c r="D22">
        <v>705</v>
      </c>
      <c r="E22">
        <v>750</v>
      </c>
      <c r="F22" s="103">
        <f t="shared" si="0"/>
        <v>528750</v>
      </c>
    </row>
    <row r="23" spans="2:6" x14ac:dyDescent="0.25">
      <c r="B23" s="88">
        <v>19</v>
      </c>
      <c r="C23" t="s">
        <v>117</v>
      </c>
      <c r="D23">
        <v>2160</v>
      </c>
      <c r="E23">
        <v>750</v>
      </c>
      <c r="F23" s="103">
        <f t="shared" si="0"/>
        <v>1620000</v>
      </c>
    </row>
    <row r="24" spans="2:6" x14ac:dyDescent="0.25">
      <c r="B24" s="88">
        <v>20</v>
      </c>
      <c r="C24" t="s">
        <v>118</v>
      </c>
      <c r="D24">
        <v>1502</v>
      </c>
      <c r="E24">
        <v>750</v>
      </c>
      <c r="F24" s="103">
        <f t="shared" si="0"/>
        <v>1126500</v>
      </c>
    </row>
    <row r="25" spans="2:6" x14ac:dyDescent="0.25">
      <c r="B25" s="88">
        <v>21</v>
      </c>
      <c r="C25" t="s">
        <v>119</v>
      </c>
      <c r="D25">
        <v>3281</v>
      </c>
      <c r="E25">
        <v>750</v>
      </c>
      <c r="F25" s="103">
        <f t="shared" si="0"/>
        <v>2460750</v>
      </c>
    </row>
    <row r="26" spans="2:6" x14ac:dyDescent="0.25">
      <c r="B26" s="88">
        <v>22</v>
      </c>
      <c r="C26" t="s">
        <v>120</v>
      </c>
      <c r="D26">
        <v>2713</v>
      </c>
      <c r="E26">
        <v>1500</v>
      </c>
      <c r="F26" s="103">
        <f t="shared" si="0"/>
        <v>4069500</v>
      </c>
    </row>
    <row r="27" spans="2:6" x14ac:dyDescent="0.25">
      <c r="B27" s="88">
        <v>23</v>
      </c>
      <c r="C27" t="s">
        <v>121</v>
      </c>
      <c r="D27">
        <v>468</v>
      </c>
      <c r="E27">
        <v>1500</v>
      </c>
      <c r="F27" s="103">
        <f t="shared" si="0"/>
        <v>702000</v>
      </c>
    </row>
    <row r="28" spans="2:6" x14ac:dyDescent="0.25">
      <c r="B28" s="88">
        <v>24</v>
      </c>
      <c r="C28" t="s">
        <v>114</v>
      </c>
      <c r="D28">
        <v>5000</v>
      </c>
      <c r="E28">
        <v>1000</v>
      </c>
      <c r="F28" s="103">
        <f t="shared" si="0"/>
        <v>5000000</v>
      </c>
    </row>
    <row r="29" spans="2:6" x14ac:dyDescent="0.25">
      <c r="B29" s="88">
        <v>25</v>
      </c>
      <c r="C29" t="s">
        <v>122</v>
      </c>
      <c r="D29">
        <v>3358</v>
      </c>
      <c r="E29">
        <v>750</v>
      </c>
      <c r="F29" s="103">
        <f>D29*E29</f>
        <v>2518500</v>
      </c>
    </row>
    <row r="30" spans="2:6" x14ac:dyDescent="0.25">
      <c r="B30" s="88">
        <v>26</v>
      </c>
      <c r="C30" t="s">
        <v>123</v>
      </c>
      <c r="D30">
        <v>325</v>
      </c>
      <c r="E30">
        <v>500</v>
      </c>
      <c r="F30" s="103">
        <f t="shared" si="0"/>
        <v>162500</v>
      </c>
    </row>
    <row r="31" spans="2:6" x14ac:dyDescent="0.25">
      <c r="B31" s="88">
        <v>27</v>
      </c>
      <c r="C31" t="s">
        <v>124</v>
      </c>
      <c r="D31">
        <v>9931</v>
      </c>
      <c r="E31">
        <v>1500</v>
      </c>
      <c r="F31" s="103">
        <f t="shared" si="0"/>
        <v>14896500</v>
      </c>
    </row>
    <row r="32" spans="2:6" x14ac:dyDescent="0.25">
      <c r="B32" s="88">
        <v>28</v>
      </c>
      <c r="C32" t="s">
        <v>124</v>
      </c>
      <c r="D32">
        <v>6000</v>
      </c>
      <c r="E32">
        <v>1500</v>
      </c>
      <c r="F32" s="103">
        <f t="shared" si="0"/>
        <v>9000000</v>
      </c>
    </row>
    <row r="33" spans="2:6" x14ac:dyDescent="0.25">
      <c r="B33" s="88">
        <v>29</v>
      </c>
      <c r="C33" t="s">
        <v>130</v>
      </c>
      <c r="D33">
        <v>6558</v>
      </c>
      <c r="E33">
        <v>2000</v>
      </c>
      <c r="F33" s="103">
        <f t="shared" si="0"/>
        <v>13116000</v>
      </c>
    </row>
    <row r="34" spans="2:6" x14ac:dyDescent="0.25">
      <c r="B34" s="88">
        <v>30</v>
      </c>
      <c r="C34" t="s">
        <v>132</v>
      </c>
      <c r="D34">
        <v>1394</v>
      </c>
      <c r="E34">
        <v>800</v>
      </c>
      <c r="F34" s="103">
        <f t="shared" si="0"/>
        <v>1115200</v>
      </c>
    </row>
    <row r="35" spans="2:6" x14ac:dyDescent="0.25">
      <c r="B35" s="88">
        <v>31</v>
      </c>
      <c r="C35" t="s">
        <v>125</v>
      </c>
      <c r="D35">
        <v>4711</v>
      </c>
      <c r="E35">
        <v>1200</v>
      </c>
      <c r="F35" s="103">
        <f t="shared" si="0"/>
        <v>5653200</v>
      </c>
    </row>
    <row r="36" spans="2:6" x14ac:dyDescent="0.25">
      <c r="B36" s="88">
        <v>32</v>
      </c>
      <c r="C36" t="s">
        <v>126</v>
      </c>
      <c r="D36">
        <v>5079</v>
      </c>
      <c r="E36">
        <v>2000</v>
      </c>
      <c r="F36" s="103">
        <f>D36*E36</f>
        <v>10158000</v>
      </c>
    </row>
    <row r="37" spans="2:6" x14ac:dyDescent="0.25">
      <c r="D37">
        <f>SUM(D5:D36)</f>
        <v>181359</v>
      </c>
      <c r="F37" s="103"/>
    </row>
    <row r="38" spans="2:6" x14ac:dyDescent="0.25">
      <c r="D38" s="86" t="s">
        <v>128</v>
      </c>
      <c r="E38" s="86"/>
      <c r="F38" s="104">
        <f>SUM(F5:F37)</f>
        <v>165716850</v>
      </c>
    </row>
    <row r="39" spans="2:6" x14ac:dyDescent="0.25">
      <c r="F39" s="103"/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Valuation </vt:lpstr>
      <vt:lpstr>Price indicator</vt:lpstr>
      <vt:lpstr>Plan Area Details</vt:lpstr>
      <vt:lpstr>Measurement Details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Desk-111</cp:lastModifiedBy>
  <dcterms:created xsi:type="dcterms:W3CDTF">2014-10-16T12:20:47Z</dcterms:created>
  <dcterms:modified xsi:type="dcterms:W3CDTF">2024-03-06T11:47:25Z</dcterms:modified>
</cp:coreProperties>
</file>