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51E61C75-C839-48B9-A507-717BA747C76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F39" i="4" l="1"/>
  <c r="F38" i="4"/>
  <c r="C37" i="4"/>
  <c r="F37" i="4" s="1"/>
  <c r="F40" i="4" s="1"/>
  <c r="C32" i="4" l="1"/>
  <c r="C26" i="4"/>
  <c r="C19" i="4" l="1"/>
  <c r="F3" i="4" l="1"/>
  <c r="C8" i="4" l="1"/>
  <c r="G3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E28" i="4" l="1"/>
  <c r="C25" i="4" s="1"/>
  <c r="C28" i="4" l="1"/>
  <c r="C33" i="4" l="1"/>
</calcChain>
</file>

<file path=xl/sharedStrings.xml><?xml version="1.0" encoding="utf-8"?>
<sst xmlns="http://schemas.openxmlformats.org/spreadsheetml/2006/main" count="52" uniqueCount="50">
  <si>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</si>
  <si>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</si>
  <si>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</si>
  <si>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</si>
  <si>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</si>
  <si>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</si>
  <si>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</si>
  <si>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</si>
  <si>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</si>
  <si>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</si>
  <si>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</si>
  <si>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</si>
  <si>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</si>
  <si>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</si>
  <si>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</si>
  <si>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</si>
  <si>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</si>
  <si>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</si>
  <si>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</si>
  <si>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</si>
  <si>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</si>
  <si>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</si>
  <si>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</si>
  <si>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</si>
  <si>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</si>
  <si>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</si>
  <si>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</si>
  <si>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</si>
  <si>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</si>
  <si>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</si>
  <si>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</si>
  <si>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</si>
  <si>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Index Cost - 2001</t>
  </si>
  <si>
    <t>Index Cost - 2023</t>
  </si>
  <si>
    <t>ca - report</t>
  </si>
  <si>
    <t>Ms. Tasneem E. Rassiwala</t>
  </si>
  <si>
    <t>above 10 lakhs</t>
  </si>
  <si>
    <t>stamp duty - 8%</t>
  </si>
  <si>
    <t xml:space="preserve">{(100-10) x17}/70.00 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</si>
  <si>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</si>
  <si>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</si>
  <si>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</si>
  <si>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</si>
  <si>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</si>
  <si>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</si>
  <si>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</si>
  <si>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</si>
  <si>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Bill No.110 dated 11.10.2019</t>
  </si>
  <si>
    <t>11.10.2019</t>
  </si>
  <si>
    <t>Bill No.111 dated 21.10.2019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</si>
</sst>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6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right" vertical="center"/>
    </xf>
    <xf numFmtId="4" fontId="10" fillId="0" borderId="8" xfId="0" applyNumberFormat="1" applyFont="1" applyBorder="1" applyAlignment="1">
      <alignment horizontal="right" vertic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40</xdr:row>
      <xdr:rowOff>194043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8538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19</xdr:col>
      <xdr:colOff>420605</xdr:colOff>
      <xdr:row>51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E361F-06BD-4C0A-BCF4-4FC56BF3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095500"/>
          <a:ext cx="10783805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EAE96-3631-4499-BE86-9630C4F8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63831-34E0-4AB9-9DC9-C89F2FFA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topLeftCell="A16" zoomScale="115" zoomScaleNormal="115" workbookViewId="0">
      <selection activeCell="G41" sqref="G41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6" t="s">
        <v>35</v>
      </c>
      <c r="B1" s="56"/>
      <c r="C1" s="56"/>
    </row>
    <row r="2" spans="1:12" ht="15" customHeight="1" x14ac:dyDescent="0.25">
      <c r="A2" s="57" t="s">
        <v>9</v>
      </c>
      <c r="B2" s="57"/>
      <c r="C2" s="27">
        <v>2001</v>
      </c>
      <c r="E2" t="s">
        <v>34</v>
      </c>
      <c r="F2">
        <v>546.23</v>
      </c>
    </row>
    <row r="3" spans="1:12" x14ac:dyDescent="0.25">
      <c r="A3" s="28"/>
      <c r="B3" s="28"/>
      <c r="C3" s="28"/>
      <c r="E3" t="s">
        <v>31</v>
      </c>
      <c r="F3">
        <f>ROUND(F2*1.2,2)</f>
        <v>655.48</v>
      </c>
      <c r="G3">
        <f>F3/F2</f>
        <v>1.2000073229225785</v>
      </c>
      <c r="L3" s="3"/>
    </row>
    <row r="4" spans="1:12" x14ac:dyDescent="0.25">
      <c r="A4" s="28" t="s">
        <v>10</v>
      </c>
      <c r="B4" s="28"/>
      <c r="C4" s="28">
        <v>2001</v>
      </c>
      <c r="G4" s="61" t="s">
        <v>14</v>
      </c>
      <c r="H4" s="62"/>
      <c r="K4" s="60"/>
      <c r="L4" s="60"/>
    </row>
    <row r="5" spans="1:12" x14ac:dyDescent="0.25">
      <c r="A5" s="28" t="s">
        <v>0</v>
      </c>
      <c r="B5" s="28"/>
      <c r="C5" s="28">
        <v>1984</v>
      </c>
      <c r="D5" t="s">
        <v>40</v>
      </c>
      <c r="G5" s="15" t="s">
        <v>26</v>
      </c>
      <c r="H5" s="16">
        <v>44</v>
      </c>
      <c r="J5" s="10"/>
    </row>
    <row r="6" spans="1:12" x14ac:dyDescent="0.25">
      <c r="A6" s="28" t="s">
        <v>1</v>
      </c>
      <c r="B6" s="29"/>
      <c r="C6" s="28">
        <f>C4-C5</f>
        <v>17</v>
      </c>
      <c r="D6">
        <f>70-C6</f>
        <v>53</v>
      </c>
      <c r="G6" s="15" t="s">
        <v>27</v>
      </c>
      <c r="H6" s="18">
        <v>13</v>
      </c>
    </row>
    <row r="7" spans="1:12" x14ac:dyDescent="0.25">
      <c r="A7" s="58" t="s">
        <v>15</v>
      </c>
      <c r="B7" s="29" t="s">
        <v>11</v>
      </c>
      <c r="C7" s="29" t="s">
        <v>12</v>
      </c>
      <c r="G7" s="15" t="s">
        <v>28</v>
      </c>
      <c r="H7" s="17">
        <v>60300</v>
      </c>
      <c r="I7" s="2"/>
      <c r="J7" s="2"/>
    </row>
    <row r="8" spans="1:12" ht="15.75" customHeight="1" x14ac:dyDescent="0.25">
      <c r="A8" s="58"/>
      <c r="B8" s="29">
        <v>655.48</v>
      </c>
      <c r="C8" s="30">
        <f>ROUND(B8/10.764,2)</f>
        <v>60.9</v>
      </c>
      <c r="F8" s="1"/>
      <c r="G8" s="13"/>
      <c r="H8" s="14"/>
      <c r="I8" s="2"/>
    </row>
    <row r="9" spans="1:12" ht="33.75" customHeight="1" x14ac:dyDescent="0.25">
      <c r="A9" s="31"/>
      <c r="B9" s="29"/>
      <c r="C9" s="29"/>
      <c r="G9" s="9" t="s">
        <v>19</v>
      </c>
      <c r="H9" s="2"/>
      <c r="K9" s="1"/>
    </row>
    <row r="10" spans="1:12" x14ac:dyDescent="0.25">
      <c r="A10" s="32" t="s">
        <v>18</v>
      </c>
      <c r="B10" s="33"/>
      <c r="C10" s="34">
        <v>5500</v>
      </c>
      <c r="D10" t="s">
        <v>23</v>
      </c>
      <c r="I10" s="2"/>
    </row>
    <row r="11" spans="1:12" x14ac:dyDescent="0.25">
      <c r="A11" s="32"/>
      <c r="B11" s="33"/>
      <c r="C11" s="33"/>
      <c r="D11" t="s">
        <v>24</v>
      </c>
    </row>
    <row r="12" spans="1:12" x14ac:dyDescent="0.25">
      <c r="A12" s="33" t="s">
        <v>16</v>
      </c>
      <c r="B12" s="33"/>
      <c r="C12" s="34">
        <f>ROUND(C8*C10,0)</f>
        <v>334950</v>
      </c>
      <c r="D12" s="2" t="s">
        <v>25</v>
      </c>
      <c r="I12" s="4"/>
      <c r="J12" s="4"/>
      <c r="K12" s="4"/>
    </row>
    <row r="13" spans="1:12" x14ac:dyDescent="0.25">
      <c r="A13" s="33"/>
      <c r="B13" s="33"/>
      <c r="C13" s="34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33" t="s">
        <v>2</v>
      </c>
      <c r="B14" s="33"/>
      <c r="C14" s="33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5" t="s">
        <v>38</v>
      </c>
      <c r="B15" s="33"/>
      <c r="C15" s="36">
        <f>C14*C6/70</f>
        <v>21.857142857142858</v>
      </c>
      <c r="F15" s="6"/>
      <c r="G15" s="6"/>
      <c r="H15" s="7"/>
      <c r="I15" s="4"/>
      <c r="J15" s="4"/>
      <c r="K15" s="4"/>
    </row>
    <row r="16" spans="1:12" x14ac:dyDescent="0.25">
      <c r="A16" s="33"/>
      <c r="B16" s="33"/>
      <c r="C16" s="37">
        <v>0.21859999999999999</v>
      </c>
      <c r="G16" s="6"/>
      <c r="H16" s="5"/>
      <c r="I16" s="59"/>
      <c r="J16" s="59"/>
      <c r="K16" s="59"/>
    </row>
    <row r="17" spans="1:11" x14ac:dyDescent="0.25">
      <c r="A17" s="28" t="s">
        <v>3</v>
      </c>
      <c r="B17" s="28"/>
      <c r="C17" s="38">
        <f>ROUND(C12*C16,0)</f>
        <v>73220</v>
      </c>
      <c r="D17" s="2"/>
      <c r="E17" s="2"/>
    </row>
    <row r="18" spans="1:11" x14ac:dyDescent="0.25">
      <c r="A18" s="39" t="s">
        <v>13</v>
      </c>
      <c r="B18" s="39"/>
      <c r="C18" s="39"/>
      <c r="E18" s="1"/>
    </row>
    <row r="19" spans="1:11" x14ac:dyDescent="0.25">
      <c r="A19" s="40" t="s">
        <v>17</v>
      </c>
      <c r="B19" s="40"/>
      <c r="C19" s="41">
        <f>H7</f>
        <v>60300</v>
      </c>
    </row>
    <row r="20" spans="1:11" x14ac:dyDescent="0.25">
      <c r="A20" s="42"/>
      <c r="B20" s="42"/>
      <c r="C20" s="42"/>
    </row>
    <row r="21" spans="1:11" x14ac:dyDescent="0.25">
      <c r="A21" s="43" t="s">
        <v>20</v>
      </c>
      <c r="B21" s="43"/>
      <c r="C21" s="44">
        <f>ROUND(C19*C8,0)</f>
        <v>3672270</v>
      </c>
    </row>
    <row r="22" spans="1:11" x14ac:dyDescent="0.25">
      <c r="A22" s="45"/>
      <c r="B22" s="45"/>
      <c r="C22" s="46"/>
      <c r="E22" t="s">
        <v>21</v>
      </c>
      <c r="F22" t="s">
        <v>22</v>
      </c>
    </row>
    <row r="23" spans="1:11" s="23" customFormat="1" x14ac:dyDescent="0.25">
      <c r="A23" s="47" t="s">
        <v>39</v>
      </c>
      <c r="B23" s="47"/>
      <c r="C23" s="48">
        <f>C21-C17</f>
        <v>3599050</v>
      </c>
      <c r="E23" s="24">
        <f>C23</f>
        <v>3599050</v>
      </c>
      <c r="F23" s="24">
        <f>C23</f>
        <v>3599050</v>
      </c>
      <c r="G23" s="25"/>
    </row>
    <row r="24" spans="1:11" x14ac:dyDescent="0.25">
      <c r="A24" s="45"/>
      <c r="B24" s="45"/>
      <c r="C24" s="45"/>
      <c r="D24" t="s">
        <v>36</v>
      </c>
      <c r="E24" s="2">
        <v>1000000</v>
      </c>
      <c r="F24" s="12">
        <f>ROUND(F23*1%,0)</f>
        <v>35991</v>
      </c>
      <c r="G24" s="2"/>
    </row>
    <row r="25" spans="1:11" x14ac:dyDescent="0.25">
      <c r="A25" s="33" t="s">
        <v>4</v>
      </c>
      <c r="B25" s="33"/>
      <c r="C25" s="49">
        <f>E28</f>
        <v>246674</v>
      </c>
      <c r="E25" s="2">
        <f>ROUND(E23-E24,500)</f>
        <v>2599050</v>
      </c>
      <c r="F25">
        <v>20000</v>
      </c>
      <c r="G25" t="s">
        <v>29</v>
      </c>
    </row>
    <row r="26" spans="1:11" x14ac:dyDescent="0.25">
      <c r="A26" s="33" t="s">
        <v>5</v>
      </c>
      <c r="B26" s="33"/>
      <c r="C26" s="49">
        <f>F25</f>
        <v>20000</v>
      </c>
      <c r="D26" t="s">
        <v>37</v>
      </c>
      <c r="E26" s="2">
        <f>ROUND(E25*8%,0)</f>
        <v>207924</v>
      </c>
      <c r="G26" s="1"/>
      <c r="K26" s="1"/>
    </row>
    <row r="27" spans="1:11" x14ac:dyDescent="0.25">
      <c r="A27" s="33"/>
      <c r="B27" s="33"/>
      <c r="C27" s="33"/>
      <c r="E27" s="1">
        <v>38750</v>
      </c>
      <c r="J27" s="8"/>
      <c r="K27" s="8"/>
    </row>
    <row r="28" spans="1:11" x14ac:dyDescent="0.25">
      <c r="A28" s="50" t="s">
        <v>6</v>
      </c>
      <c r="B28" s="50"/>
      <c r="C28" s="51">
        <f>ROUND(C26+C25+C23,0)</f>
        <v>3865724</v>
      </c>
      <c r="E28" s="11">
        <f>ROUND(E26+E27,0)</f>
        <v>246674</v>
      </c>
      <c r="J28" s="8"/>
    </row>
    <row r="29" spans="1:11" x14ac:dyDescent="0.25">
      <c r="A29" s="33" t="s">
        <v>7</v>
      </c>
      <c r="B29" s="33"/>
      <c r="C29" s="34">
        <v>0</v>
      </c>
      <c r="E29" s="2"/>
      <c r="J29" s="8"/>
    </row>
    <row r="30" spans="1:11" x14ac:dyDescent="0.25">
      <c r="A30" s="33" t="s">
        <v>32</v>
      </c>
      <c r="B30" s="33"/>
      <c r="C30" s="34">
        <v>100</v>
      </c>
      <c r="E30" s="2"/>
      <c r="J30" s="8"/>
    </row>
    <row r="31" spans="1:11" x14ac:dyDescent="0.25">
      <c r="A31" s="33" t="s">
        <v>33</v>
      </c>
      <c r="B31" s="33"/>
      <c r="C31" s="34">
        <v>348</v>
      </c>
      <c r="E31" s="2"/>
      <c r="J31" s="8"/>
    </row>
    <row r="32" spans="1:11" x14ac:dyDescent="0.25">
      <c r="A32" s="33" t="s">
        <v>8</v>
      </c>
      <c r="B32" s="33"/>
      <c r="C32" s="34">
        <f>C28*C31/C30</f>
        <v>13452719.52</v>
      </c>
      <c r="E32" s="2"/>
      <c r="J32" s="2"/>
    </row>
    <row r="33" spans="1:21" x14ac:dyDescent="0.25">
      <c r="A33" s="32" t="s">
        <v>8</v>
      </c>
      <c r="B33" s="50"/>
      <c r="C33" s="51">
        <f>ROUND(C32,0)</f>
        <v>13452720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52" t="s">
        <v>41</v>
      </c>
      <c r="B36" s="53" t="s">
        <v>42</v>
      </c>
      <c r="C36" s="53" t="s">
        <v>43</v>
      </c>
      <c r="D36" s="53" t="s">
        <v>44</v>
      </c>
      <c r="E36" s="53" t="s">
        <v>45</v>
      </c>
      <c r="F36" s="53" t="s">
        <v>8</v>
      </c>
    </row>
    <row r="37" spans="1:21" ht="15.75" thickBot="1" x14ac:dyDescent="0.3">
      <c r="A37" s="54" t="s">
        <v>46</v>
      </c>
      <c r="B37" s="54">
        <v>2001</v>
      </c>
      <c r="C37" s="54">
        <f>C28</f>
        <v>3865724</v>
      </c>
      <c r="D37" s="54">
        <v>100</v>
      </c>
      <c r="E37" s="54">
        <v>348</v>
      </c>
      <c r="F37" s="54">
        <f>ROUND(E37/D37*C37,0)</f>
        <v>13452720</v>
      </c>
    </row>
    <row r="38" spans="1:21" ht="15.75" thickBot="1" x14ac:dyDescent="0.3">
      <c r="A38" s="54" t="s">
        <v>47</v>
      </c>
      <c r="B38" s="54">
        <v>2019</v>
      </c>
      <c r="C38" s="54">
        <v>156000</v>
      </c>
      <c r="D38" s="54">
        <v>289</v>
      </c>
      <c r="E38" s="54">
        <v>348</v>
      </c>
      <c r="F38" s="54">
        <f>ROUND(E38/D38*C38,0)</f>
        <v>187848</v>
      </c>
    </row>
    <row r="39" spans="1:21" ht="15.75" thickBot="1" x14ac:dyDescent="0.3">
      <c r="A39" s="54" t="s">
        <v>49</v>
      </c>
      <c r="B39" s="54">
        <v>2019</v>
      </c>
      <c r="C39" s="54">
        <v>185300</v>
      </c>
      <c r="D39" s="54">
        <v>289</v>
      </c>
      <c r="E39" s="54">
        <v>348</v>
      </c>
      <c r="F39" s="54">
        <f>ROUND(E39/D39*C39,0)</f>
        <v>223129</v>
      </c>
    </row>
    <row r="40" spans="1:21" ht="15.75" thickBot="1" x14ac:dyDescent="0.3">
      <c r="A40" s="54"/>
      <c r="B40" s="54"/>
      <c r="C40" s="54"/>
      <c r="D40" s="54"/>
      <c r="E40" s="54"/>
      <c r="F40" s="55">
        <f>SUM(F37:F39)</f>
        <v>13863697</v>
      </c>
    </row>
    <row r="41" spans="1:21" ht="15.75" thickBot="1" x14ac:dyDescent="0.3">
      <c r="A41" s="54"/>
      <c r="B41" s="54"/>
      <c r="C41" s="54"/>
      <c r="D41" s="54"/>
      <c r="E41" s="54"/>
      <c r="F41" s="54"/>
    </row>
    <row r="47" spans="1:21" x14ac:dyDescent="0.25">
      <c r="G47" t="s">
        <v>48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13" workbookViewId="0">
      <selection activeCell="C12" sqref="C12"/>
    </sheetView>
  </sheetViews>
  <sheetFormatPr defaultRowHeight="15" x14ac:dyDescent="0.25"/>
  <sheetData>
    <row r="23" spans="9:9" x14ac:dyDescent="0.25">
      <c r="I23" s="2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10" workbookViewId="0">
      <selection activeCell="B2" sqref="B2"/>
    </sheetView>
  </sheetViews>
  <sheetFormatPr defaultRowHeight="15" x14ac:dyDescent="0.25"/>
  <sheetData>
    <row r="27" spans="16:19" x14ac:dyDescent="0.25">
      <c r="P27" s="22"/>
      <c r="Q27" s="22"/>
      <c r="R27" s="22"/>
      <c r="S27" s="22"/>
    </row>
    <row r="28" spans="16:19" x14ac:dyDescent="0.25">
      <c r="P28" s="22"/>
      <c r="Q28" s="22"/>
      <c r="R28" s="22"/>
      <c r="S28" s="22"/>
    </row>
    <row r="29" spans="16:19" x14ac:dyDescent="0.25">
      <c r="P29" s="22"/>
      <c r="Q29" s="22"/>
      <c r="R29" s="22"/>
      <c r="S29" s="22"/>
    </row>
    <row r="30" spans="16:19" x14ac:dyDescent="0.25">
      <c r="P30" s="22"/>
      <c r="Q30" s="22"/>
      <c r="R30" s="22"/>
      <c r="S30" s="22"/>
    </row>
    <row r="31" spans="16:19" x14ac:dyDescent="0.25">
      <c r="P31" s="22"/>
      <c r="Q31" s="22"/>
      <c r="R31" s="22"/>
      <c r="S31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0"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3"/>
      <c r="L59" s="64"/>
      <c r="M59" s="65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2024-02-29T11:47:41Z</dcterms:modified>
</cp:coreProperties>
</file>