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Meera Hetaki LIE\8th LIE Report\"/>
    </mc:Choice>
  </mc:AlternateContent>
  <xr:revisionPtr revIDLastSave="0" documentId="13_ncr:1_{5F021D67-CDAC-4A73-B8B2-D104DABA8BBA}" xr6:coauthVersionLast="47" xr6:coauthVersionMax="47" xr10:uidLastSave="{00000000-0000-0000-0000-000000000000}"/>
  <bookViews>
    <workbookView xWindow="375" yWindow="15" windowWidth="14025" windowHeight="15465" activeTab="1" xr2:uid="{00000000-000D-0000-FFFF-FFFF00000000}"/>
  </bookViews>
  <sheets>
    <sheet name="Final Summary" sheetId="24" r:id="rId1"/>
    <sheet name="Summary Sheet" sheetId="25" r:id="rId2"/>
    <sheet name="Land" sheetId="29" r:id="rId3"/>
    <sheet name="Approval Cost" sheetId="30" r:id="rId4"/>
    <sheet name="Construction Cost" sheetId="31" r:id="rId5"/>
    <sheet name="4T1 ANCHOR WORK &amp; LABOUR CHGS" sheetId="32" r:id="rId6"/>
    <sheet name="4T1 CEMENT  " sheetId="33" r:id="rId7"/>
    <sheet name="4T1 CEMENT BLOCKS  " sheetId="34" r:id="rId8"/>
    <sheet name="4T1 CHEMICALS MATERIALS" sheetId="56" r:id="rId9"/>
    <sheet name="4T1 ELECTRIC LABOUR  " sheetId="35" r:id="rId10"/>
    <sheet name="4T1 ELECTRIC MATERIAL  " sheetId="36" r:id="rId11"/>
    <sheet name="4T1 FABRICATION MATERAILS  " sheetId="37" r:id="rId12"/>
    <sheet name="4T1 FIRE FITTING EQUIPMENTS" sheetId="52" r:id="rId13"/>
    <sheet name="4T1 GST Amount " sheetId="38" r:id="rId14"/>
    <sheet name="4T1 HARDWARE  " sheetId="39" r:id="rId15"/>
    <sheet name="4T1 LABOUR CHARGES  " sheetId="40" r:id="rId16"/>
    <sheet name="4T1 PLUMBING MATERIAL  " sheetId="42" r:id="rId17"/>
    <sheet name="4T1 READY MIX  " sheetId="44" r:id="rId18"/>
    <sheet name="4T1 REPAIRS &amp; SERVICES  " sheetId="45" r:id="rId19"/>
    <sheet name="4T1 SAND  " sheetId="46" r:id="rId20"/>
    <sheet name="4T1 STEEL  " sheetId="48" r:id="rId21"/>
    <sheet name="4T1 CABLES" sheetId="57" r:id="rId22"/>
    <sheet name="4T1 CARPENTER" sheetId="58" r:id="rId23"/>
    <sheet name="4T1 GLASS FIXING  MATERIAL WIND" sheetId="59" r:id="rId24"/>
    <sheet name="4T1  SAFETY NET EXP" sheetId="60" r:id="rId25"/>
    <sheet name="4T1 MARBLE" sheetId="63" r:id="rId26"/>
    <sheet name="4T1 AIR CONDITIONER" sheetId="65" r:id="rId27"/>
    <sheet name="4T1  FURNITURE" sheetId="66" r:id="rId28"/>
    <sheet name="4T1 GRILL &amp; FABRICATION LABOUR" sheetId="67" r:id="rId29"/>
    <sheet name="4T1 LIFT" sheetId="68" r:id="rId30"/>
    <sheet name="4T1 TILES" sheetId="69" r:id="rId31"/>
    <sheet name="4T1 INTERIOR DESIGNS" sheetId="71" r:id="rId32"/>
    <sheet name="4T1 VENTILATION MATERIAL" sheetId="70" r:id="rId33"/>
    <sheet name="4T1 GYPSUM WORK" sheetId="72" r:id="rId34"/>
    <sheet name="4T1 PAINTING MATERIAL" sheetId="74" r:id="rId35"/>
    <sheet name="4T1 SWIMMING POOL MATERIAL" sheetId="75" r:id="rId36"/>
    <sheet name="4T1 WOOD" sheetId="76" r:id="rId37"/>
    <sheet name="Unpaid Bills" sheetId="55" r:id="rId38"/>
    <sheet name="Professional" sheetId="5" r:id="rId39"/>
    <sheet name=" Professional Charges" sheetId="53" r:id="rId40"/>
    <sheet name="4T1 SOIL TESTING  " sheetId="47" r:id="rId41"/>
    <sheet name="Admin" sheetId="6" r:id="rId42"/>
    <sheet name="4T1 MISCL EXPENSES  " sheetId="41" r:id="rId43"/>
    <sheet name="4T1 PRINTING &amp; STATIONERY" sheetId="43" r:id="rId44"/>
    <sheet name="4T1 TREE CUTTING LABOUR FEES  " sheetId="49" r:id="rId45"/>
    <sheet name="4T1  INSURANCE" sheetId="54" r:id="rId46"/>
    <sheet name="4T1 WATER CHARGES Transport U  " sheetId="50" r:id="rId47"/>
    <sheet name="4T1 SECURITY SERVICES" sheetId="61" r:id="rId48"/>
    <sheet name="Salary" sheetId="77" r:id="rId49"/>
    <sheet name="4T1 ADVERTISEMENT" sheetId="62" r:id="rId50"/>
    <sheet name="Interest" sheetId="9" r:id="rId51"/>
    <sheet name="Construction Area of Sale Build" sheetId="27" r:id="rId52"/>
    <sheet name="Construction Area" sheetId="51" r:id="rId53"/>
    <sheet name="Sheet3" sheetId="73" r:id="rId5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5" l="1"/>
  <c r="B18" i="6"/>
  <c r="B17" i="6"/>
  <c r="B11" i="6"/>
  <c r="B10" i="6"/>
  <c r="C16" i="77"/>
  <c r="C4" i="77"/>
  <c r="E10" i="54"/>
  <c r="B74" i="31"/>
  <c r="B52" i="31"/>
  <c r="B51" i="31"/>
  <c r="B78" i="31"/>
  <c r="B77" i="31"/>
  <c r="B76" i="31"/>
  <c r="E14" i="76"/>
  <c r="E13" i="75"/>
  <c r="E403" i="42"/>
  <c r="E15" i="74"/>
  <c r="E21" i="68"/>
  <c r="E11" i="72"/>
  <c r="E15" i="67"/>
  <c r="E175" i="36"/>
  <c r="E25" i="35"/>
  <c r="E190" i="34"/>
  <c r="E724" i="33"/>
  <c r="E42" i="58"/>
  <c r="E32" i="57"/>
  <c r="E120" i="62"/>
  <c r="D18" i="9"/>
  <c r="D17" i="9"/>
  <c r="D20" i="9" s="1"/>
  <c r="D16" i="9"/>
  <c r="F15" i="9"/>
  <c r="F14" i="9"/>
  <c r="F13" i="9"/>
  <c r="E20" i="9"/>
  <c r="F20" i="9"/>
  <c r="C20" i="9"/>
  <c r="D24" i="27" l="1"/>
  <c r="D25" i="27"/>
  <c r="D26" i="27"/>
  <c r="D27" i="27"/>
  <c r="D28" i="27"/>
  <c r="K63" i="51"/>
  <c r="D15" i="9"/>
  <c r="D14" i="9"/>
  <c r="D13" i="9"/>
  <c r="F10" i="9"/>
  <c r="F11" i="9"/>
  <c r="F12" i="9"/>
  <c r="B75" i="31"/>
  <c r="E9" i="70"/>
  <c r="E6" i="71"/>
  <c r="E52" i="69"/>
  <c r="E20" i="66"/>
  <c r="E12" i="65"/>
  <c r="E34" i="63"/>
  <c r="E33" i="60"/>
  <c r="E22" i="59"/>
  <c r="E191" i="48"/>
  <c r="E79" i="46"/>
  <c r="E34" i="45"/>
  <c r="E110" i="44"/>
  <c r="E93" i="40"/>
  <c r="E86" i="39"/>
  <c r="E64" i="38"/>
  <c r="E92" i="52"/>
  <c r="E16" i="37"/>
  <c r="E69" i="56"/>
  <c r="F7" i="25" l="1"/>
  <c r="F3" i="25"/>
  <c r="F5" i="25"/>
  <c r="F4" i="25"/>
  <c r="K27" i="51"/>
  <c r="E9" i="9"/>
  <c r="F9" i="9" s="1"/>
  <c r="G12" i="9"/>
  <c r="G11" i="9"/>
  <c r="G10" i="9"/>
  <c r="B45" i="31"/>
  <c r="B44" i="31"/>
  <c r="B43" i="31"/>
  <c r="B42" i="31"/>
  <c r="B41" i="31"/>
  <c r="B40" i="31"/>
  <c r="B27" i="31"/>
  <c r="E46" i="47"/>
  <c r="D10" i="9"/>
  <c r="D11" i="9"/>
  <c r="D12" i="9"/>
  <c r="F6" i="25"/>
  <c r="F8" i="25"/>
  <c r="F2" i="25"/>
  <c r="D4" i="9"/>
  <c r="D5" i="9"/>
  <c r="D6" i="9"/>
  <c r="D7" i="9"/>
  <c r="D8" i="9"/>
  <c r="D9" i="9"/>
  <c r="E4" i="9"/>
  <c r="F4" i="9" s="1"/>
  <c r="E5" i="9"/>
  <c r="F5" i="9" s="1"/>
  <c r="E6" i="9"/>
  <c r="F6" i="9" s="1"/>
  <c r="E7" i="9"/>
  <c r="F7" i="9" s="1"/>
  <c r="E8" i="9"/>
  <c r="F8" i="9" s="1"/>
  <c r="C3" i="9"/>
  <c r="C38" i="9"/>
  <c r="E3" i="9" l="1"/>
  <c r="I5" i="24"/>
  <c r="C7" i="25"/>
  <c r="E18" i="61"/>
  <c r="E76" i="41"/>
  <c r="B38" i="31"/>
  <c r="G4" i="9" l="1"/>
  <c r="G5" i="9"/>
  <c r="G6" i="9"/>
  <c r="G7" i="9"/>
  <c r="G8" i="9"/>
  <c r="G9" i="9"/>
  <c r="F3" i="9"/>
  <c r="D7" i="25"/>
  <c r="C7" i="24" s="1"/>
  <c r="B9" i="6" l="1"/>
  <c r="E102" i="53"/>
  <c r="B26" i="31"/>
  <c r="B24" i="31"/>
  <c r="B37" i="31"/>
  <c r="B36" i="31"/>
  <c r="B35" i="31"/>
  <c r="B34" i="31"/>
  <c r="I3" i="24" l="1"/>
  <c r="E52" i="50"/>
  <c r="E18" i="43"/>
  <c r="B25" i="31"/>
  <c r="B9" i="31"/>
  <c r="E11" i="32"/>
  <c r="C22" i="9" l="1"/>
  <c r="C8" i="25"/>
  <c r="E3" i="24"/>
  <c r="F5" i="55"/>
  <c r="F7" i="55" s="1"/>
  <c r="E31" i="27"/>
  <c r="D8" i="25" l="1"/>
  <c r="C8" i="24" s="1"/>
  <c r="C12" i="25"/>
  <c r="D10" i="24"/>
  <c r="D3" i="9"/>
  <c r="B39" i="31"/>
  <c r="B8" i="6"/>
  <c r="B79" i="31"/>
  <c r="B6" i="5"/>
  <c r="B30" i="31"/>
  <c r="C33" i="24"/>
  <c r="I4" i="24"/>
  <c r="I7" i="24"/>
  <c r="I8" i="24"/>
  <c r="I9" i="24"/>
  <c r="I2" i="24"/>
  <c r="H9" i="24"/>
  <c r="E8" i="24"/>
  <c r="C32" i="24" s="1"/>
  <c r="E7" i="24"/>
  <c r="E6" i="24"/>
  <c r="C30" i="24" s="1"/>
  <c r="E5" i="24"/>
  <c r="C29" i="24" s="1"/>
  <c r="E4" i="24"/>
  <c r="C28" i="24" s="1"/>
  <c r="C27" i="24"/>
  <c r="E2" i="24"/>
  <c r="C26" i="24" l="1"/>
  <c r="E10" i="24"/>
  <c r="C31" i="24"/>
  <c r="O39" i="51" l="1"/>
  <c r="O3" i="51"/>
  <c r="I64" i="51"/>
  <c r="G64" i="51"/>
  <c r="F64" i="51"/>
  <c r="E64" i="51"/>
  <c r="D64" i="51"/>
  <c r="C64" i="51"/>
  <c r="M63" i="51"/>
  <c r="O63" i="51" s="1"/>
  <c r="K62" i="51"/>
  <c r="M62" i="51" s="1"/>
  <c r="O62" i="51" s="1"/>
  <c r="K61" i="51"/>
  <c r="M61" i="51" s="1"/>
  <c r="O61" i="51" s="1"/>
  <c r="K60" i="51"/>
  <c r="M60" i="51" s="1"/>
  <c r="O60" i="51" s="1"/>
  <c r="K59" i="51"/>
  <c r="M59" i="51" s="1"/>
  <c r="O59" i="51" s="1"/>
  <c r="K58" i="51"/>
  <c r="M58" i="51" s="1"/>
  <c r="O58" i="51" s="1"/>
  <c r="K57" i="51"/>
  <c r="M57" i="51" s="1"/>
  <c r="O57" i="51" s="1"/>
  <c r="K56" i="51"/>
  <c r="M56" i="51" s="1"/>
  <c r="O56" i="51" s="1"/>
  <c r="K55" i="51"/>
  <c r="M55" i="51" s="1"/>
  <c r="O55" i="51" s="1"/>
  <c r="K54" i="51"/>
  <c r="M54" i="51" s="1"/>
  <c r="O54" i="51" s="1"/>
  <c r="K53" i="51"/>
  <c r="M53" i="51" s="1"/>
  <c r="O53" i="51" s="1"/>
  <c r="K52" i="51"/>
  <c r="M52" i="51" s="1"/>
  <c r="O52" i="51" s="1"/>
  <c r="K51" i="51"/>
  <c r="M51" i="51" s="1"/>
  <c r="O51" i="51" s="1"/>
  <c r="K50" i="51"/>
  <c r="M50" i="51" s="1"/>
  <c r="O50" i="51" s="1"/>
  <c r="K49" i="51"/>
  <c r="M49" i="51" s="1"/>
  <c r="O49" i="51" s="1"/>
  <c r="K48" i="51"/>
  <c r="M48" i="51" s="1"/>
  <c r="O48" i="51" s="1"/>
  <c r="K47" i="51"/>
  <c r="M47" i="51" s="1"/>
  <c r="O47" i="51" s="1"/>
  <c r="K46" i="51"/>
  <c r="M46" i="51" s="1"/>
  <c r="O46" i="51" s="1"/>
  <c r="K45" i="51"/>
  <c r="M45" i="51" s="1"/>
  <c r="O45" i="51" s="1"/>
  <c r="J44" i="51"/>
  <c r="K44" i="51" s="1"/>
  <c r="H43" i="51"/>
  <c r="H64" i="51" s="1"/>
  <c r="K42" i="51"/>
  <c r="K41" i="51"/>
  <c r="K40" i="51"/>
  <c r="I28" i="51"/>
  <c r="G28" i="51"/>
  <c r="F28" i="51"/>
  <c r="E28" i="51"/>
  <c r="D28" i="51"/>
  <c r="C28" i="51"/>
  <c r="M27" i="51"/>
  <c r="O27" i="51" s="1"/>
  <c r="K26" i="51"/>
  <c r="M26" i="51" s="1"/>
  <c r="O26" i="51" s="1"/>
  <c r="K25" i="51"/>
  <c r="M25" i="51" s="1"/>
  <c r="O25" i="51" s="1"/>
  <c r="K24" i="51"/>
  <c r="M24" i="51" s="1"/>
  <c r="O24" i="51" s="1"/>
  <c r="K23" i="51"/>
  <c r="M23" i="51" s="1"/>
  <c r="O23" i="51" s="1"/>
  <c r="K22" i="51"/>
  <c r="M22" i="51" s="1"/>
  <c r="O22" i="51" s="1"/>
  <c r="K21" i="51"/>
  <c r="M21" i="51" s="1"/>
  <c r="O21" i="51" s="1"/>
  <c r="K20" i="51"/>
  <c r="M20" i="51" s="1"/>
  <c r="O20" i="51" s="1"/>
  <c r="K19" i="51"/>
  <c r="M19" i="51" s="1"/>
  <c r="O19" i="51" s="1"/>
  <c r="K18" i="51"/>
  <c r="M18" i="51" s="1"/>
  <c r="O18" i="51" s="1"/>
  <c r="K17" i="51"/>
  <c r="M17" i="51" s="1"/>
  <c r="O17" i="51" s="1"/>
  <c r="K16" i="51"/>
  <c r="M16" i="51" s="1"/>
  <c r="O16" i="51" s="1"/>
  <c r="K15" i="51"/>
  <c r="M15" i="51" s="1"/>
  <c r="O15" i="51" s="1"/>
  <c r="K14" i="51"/>
  <c r="M14" i="51" s="1"/>
  <c r="O14" i="51" s="1"/>
  <c r="K13" i="51"/>
  <c r="M13" i="51" s="1"/>
  <c r="O13" i="51" s="1"/>
  <c r="K12" i="51"/>
  <c r="M12" i="51" s="1"/>
  <c r="O12" i="51" s="1"/>
  <c r="K11" i="51"/>
  <c r="M11" i="51" s="1"/>
  <c r="O11" i="51" s="1"/>
  <c r="K10" i="51"/>
  <c r="M10" i="51" s="1"/>
  <c r="O10" i="51" s="1"/>
  <c r="K9" i="51"/>
  <c r="C10" i="27" s="1"/>
  <c r="J8" i="51"/>
  <c r="J28" i="51" s="1"/>
  <c r="H7" i="51"/>
  <c r="K7" i="51" s="1"/>
  <c r="K6" i="51"/>
  <c r="K5" i="51"/>
  <c r="C6" i="27" s="1"/>
  <c r="D6" i="27" s="1"/>
  <c r="K4" i="51"/>
  <c r="C5" i="27" l="1"/>
  <c r="D10" i="27"/>
  <c r="I10" i="27" s="1"/>
  <c r="F10" i="27"/>
  <c r="H10" i="27" s="1"/>
  <c r="C26" i="27"/>
  <c r="C22" i="27"/>
  <c r="D22" i="27" s="1"/>
  <c r="C18" i="27"/>
  <c r="C14" i="27"/>
  <c r="M5" i="51"/>
  <c r="O5" i="51" s="1"/>
  <c r="P5" i="51"/>
  <c r="M9" i="51"/>
  <c r="O9" i="51" s="1"/>
  <c r="P9" i="51"/>
  <c r="C25" i="27"/>
  <c r="C21" i="27"/>
  <c r="C17" i="27"/>
  <c r="C13" i="27"/>
  <c r="M42" i="51"/>
  <c r="O42" i="51" s="1"/>
  <c r="P42" i="51"/>
  <c r="M6" i="51"/>
  <c r="O6" i="51" s="1"/>
  <c r="P6" i="51"/>
  <c r="M40" i="51"/>
  <c r="O40" i="51" s="1"/>
  <c r="P40" i="51"/>
  <c r="M44" i="51"/>
  <c r="O44" i="51" s="1"/>
  <c r="P44" i="51"/>
  <c r="C28" i="27"/>
  <c r="F28" i="27" s="1"/>
  <c r="H28" i="27" s="1"/>
  <c r="C24" i="27"/>
  <c r="C20" i="27"/>
  <c r="C16" i="27"/>
  <c r="C12" i="27"/>
  <c r="M4" i="51"/>
  <c r="O4" i="51" s="1"/>
  <c r="P4" i="51"/>
  <c r="M7" i="51"/>
  <c r="O7" i="51" s="1"/>
  <c r="P7" i="51"/>
  <c r="M41" i="51"/>
  <c r="O41" i="51" s="1"/>
  <c r="P41" i="51"/>
  <c r="C27" i="27"/>
  <c r="C23" i="27"/>
  <c r="D23" i="27" s="1"/>
  <c r="C19" i="27"/>
  <c r="C15" i="27"/>
  <c r="C11" i="27"/>
  <c r="C7" i="27"/>
  <c r="D5" i="27"/>
  <c r="F6" i="27"/>
  <c r="K8" i="51"/>
  <c r="J64" i="51"/>
  <c r="K43" i="51"/>
  <c r="H28" i="51"/>
  <c r="F25" i="27" l="1"/>
  <c r="H25" i="27" s="1"/>
  <c r="F26" i="27"/>
  <c r="H26" i="27" s="1"/>
  <c r="F27" i="27"/>
  <c r="H27" i="27" s="1"/>
  <c r="F24" i="27"/>
  <c r="H24" i="27" s="1"/>
  <c r="F16" i="27"/>
  <c r="H16" i="27" s="1"/>
  <c r="D16" i="27"/>
  <c r="F13" i="27"/>
  <c r="H13" i="27" s="1"/>
  <c r="D13" i="27"/>
  <c r="F14" i="27"/>
  <c r="H14" i="27" s="1"/>
  <c r="D14" i="27"/>
  <c r="F23" i="27"/>
  <c r="H23" i="27" s="1"/>
  <c r="F20" i="27"/>
  <c r="H20" i="27" s="1"/>
  <c r="D20" i="27"/>
  <c r="F18" i="27"/>
  <c r="H18" i="27" s="1"/>
  <c r="D18" i="27"/>
  <c r="F15" i="27"/>
  <c r="H15" i="27" s="1"/>
  <c r="D15" i="27"/>
  <c r="F17" i="27"/>
  <c r="H17" i="27" s="1"/>
  <c r="D17" i="27"/>
  <c r="F19" i="27"/>
  <c r="H19" i="27" s="1"/>
  <c r="D19" i="27"/>
  <c r="F21" i="27"/>
  <c r="H21" i="27" s="1"/>
  <c r="D21" i="27"/>
  <c r="F22" i="27"/>
  <c r="H22" i="27" s="1"/>
  <c r="M8" i="51"/>
  <c r="O8" i="51" s="1"/>
  <c r="O28" i="51" s="1"/>
  <c r="P8" i="51"/>
  <c r="C9" i="27"/>
  <c r="F7" i="27"/>
  <c r="D7" i="27"/>
  <c r="F12" i="27"/>
  <c r="H12" i="27" s="1"/>
  <c r="D12" i="27"/>
  <c r="F11" i="27"/>
  <c r="H11" i="27" s="1"/>
  <c r="D11" i="27"/>
  <c r="M43" i="51"/>
  <c r="P43" i="51"/>
  <c r="C8" i="27"/>
  <c r="K28" i="51"/>
  <c r="K64" i="51"/>
  <c r="M28" i="51" l="1"/>
  <c r="M64" i="51"/>
  <c r="O43" i="51"/>
  <c r="O64" i="51" s="1"/>
  <c r="F9" i="27"/>
  <c r="H9" i="27" s="1"/>
  <c r="D9" i="27"/>
  <c r="F8" i="27"/>
  <c r="D8" i="27"/>
  <c r="B33" i="24"/>
  <c r="C21" i="24"/>
  <c r="B6" i="6"/>
  <c r="B5" i="6"/>
  <c r="B4" i="6"/>
  <c r="B3" i="5"/>
  <c r="B7" i="5" s="1"/>
  <c r="C5" i="25" s="1"/>
  <c r="D5" i="25" s="1"/>
  <c r="C5" i="24" s="1"/>
  <c r="B19" i="31"/>
  <c r="B18" i="31"/>
  <c r="B17" i="31"/>
  <c r="B16" i="31"/>
  <c r="B15" i="31"/>
  <c r="B14" i="31"/>
  <c r="B13" i="31"/>
  <c r="B12" i="31"/>
  <c r="B11" i="31"/>
  <c r="B10" i="31"/>
  <c r="B8" i="31"/>
  <c r="B6" i="31"/>
  <c r="B7" i="6"/>
  <c r="B7" i="31"/>
  <c r="D41" i="30"/>
  <c r="D40" i="30"/>
  <c r="D39" i="30"/>
  <c r="D38" i="30"/>
  <c r="D35" i="30"/>
  <c r="D34" i="30"/>
  <c r="D33" i="30"/>
  <c r="D32" i="30"/>
  <c r="D31" i="30"/>
  <c r="D14" i="30"/>
  <c r="D13" i="30"/>
  <c r="D12" i="30"/>
  <c r="D11" i="30"/>
  <c r="D10" i="30"/>
  <c r="D9" i="30"/>
  <c r="D8" i="30"/>
  <c r="D7" i="30"/>
  <c r="D6" i="30"/>
  <c r="N64" i="51" l="1"/>
  <c r="O30" i="51"/>
  <c r="C6" i="25"/>
  <c r="D6" i="25" s="1"/>
  <c r="D29" i="27"/>
  <c r="D31" i="27" s="1"/>
  <c r="B80" i="31"/>
  <c r="C3" i="25" s="1"/>
  <c r="D3" i="25" s="1"/>
  <c r="D36" i="30"/>
  <c r="D42" i="30"/>
  <c r="D44" i="30"/>
  <c r="B15" i="24"/>
  <c r="B16" i="24"/>
  <c r="B17" i="24"/>
  <c r="B18" i="24"/>
  <c r="B19" i="24"/>
  <c r="B20" i="24"/>
  <c r="B21" i="24"/>
  <c r="B14" i="24"/>
  <c r="F28" i="29"/>
  <c r="G27" i="29" s="1"/>
  <c r="E15" i="29"/>
  <c r="E18" i="29" s="1"/>
  <c r="G23" i="29" l="1"/>
  <c r="G24" i="29"/>
  <c r="B22" i="24"/>
  <c r="G25" i="29"/>
  <c r="E25" i="29" s="1"/>
  <c r="G26" i="29"/>
  <c r="D48" i="30"/>
  <c r="C4" i="25"/>
  <c r="D4" i="25" s="1"/>
  <c r="E27" i="29"/>
  <c r="E23" i="29"/>
  <c r="E24" i="29"/>
  <c r="E34" i="29" s="1"/>
  <c r="E36" i="29" s="1"/>
  <c r="C2" i="25" s="1"/>
  <c r="D2" i="25" s="1"/>
  <c r="G28" i="29" l="1"/>
  <c r="E26" i="29"/>
  <c r="E28" i="29" s="1"/>
  <c r="F10" i="24"/>
  <c r="G9" i="24"/>
  <c r="H8" i="27" l="1"/>
  <c r="H7" i="27" l="1"/>
  <c r="H6" i="27"/>
  <c r="F5" i="27" l="1"/>
  <c r="C29" i="27"/>
  <c r="C31" i="27" s="1"/>
  <c r="F29" i="27" l="1"/>
  <c r="F31" i="27" s="1"/>
  <c r="H5" i="27"/>
  <c r="H29" i="27" s="1"/>
  <c r="G29" i="27" l="1"/>
  <c r="G31" i="27" s="1"/>
  <c r="H31" i="27"/>
  <c r="E9" i="25"/>
  <c r="F9" i="25"/>
  <c r="H1" i="9" l="1"/>
  <c r="C2" i="24"/>
  <c r="H2" i="24" l="1"/>
  <c r="C14" i="24"/>
  <c r="E14" i="24" s="1"/>
  <c r="G2" i="24"/>
  <c r="G6" i="25" l="1"/>
  <c r="H6" i="25" s="1"/>
  <c r="G5" i="25"/>
  <c r="H5" i="25" s="1"/>
  <c r="G2" i="25"/>
  <c r="H2" i="25" s="1"/>
  <c r="G3" i="9"/>
  <c r="G20" i="9" s="1"/>
  <c r="H3" i="9"/>
  <c r="H20" i="9" s="1"/>
  <c r="G7" i="24" l="1"/>
  <c r="G3" i="25"/>
  <c r="H3" i="25" s="1"/>
  <c r="C3" i="24"/>
  <c r="G7" i="25"/>
  <c r="H7" i="25" s="1"/>
  <c r="G8" i="25"/>
  <c r="E21" i="24"/>
  <c r="D21" i="24"/>
  <c r="B10" i="24"/>
  <c r="H8" i="25" l="1"/>
  <c r="H3" i="24"/>
  <c r="H7" i="24"/>
  <c r="C19" i="24"/>
  <c r="B31" i="24"/>
  <c r="H8" i="24"/>
  <c r="B32" i="24"/>
  <c r="D32" i="24" s="1"/>
  <c r="C20" i="24"/>
  <c r="C6" i="24"/>
  <c r="G5" i="24" s="1"/>
  <c r="C15" i="24"/>
  <c r="B27" i="24"/>
  <c r="G3" i="24"/>
  <c r="G8" i="24"/>
  <c r="B26" i="24"/>
  <c r="C34" i="24"/>
  <c r="D33" i="24"/>
  <c r="D19" i="24" l="1"/>
  <c r="E19" i="24"/>
  <c r="H6" i="24"/>
  <c r="B30" i="24"/>
  <c r="C18" i="24"/>
  <c r="H5" i="24"/>
  <c r="B29" i="24"/>
  <c r="C17" i="24"/>
  <c r="D15" i="24"/>
  <c r="E15" i="24"/>
  <c r="G4" i="25"/>
  <c r="D31" i="24"/>
  <c r="D26" i="24"/>
  <c r="H4" i="25" l="1"/>
  <c r="G9" i="25"/>
  <c r="D17" i="24"/>
  <c r="E17" i="24"/>
  <c r="C4" i="24"/>
  <c r="C10" i="24" s="1"/>
  <c r="C9" i="25"/>
  <c r="D30" i="24"/>
  <c r="E18" i="24"/>
  <c r="D18" i="24"/>
  <c r="D14" i="24"/>
  <c r="E20" i="24"/>
  <c r="D20" i="24"/>
  <c r="H4" i="24" l="1"/>
  <c r="B28" i="24"/>
  <c r="D28" i="24" s="1"/>
  <c r="C16" i="24"/>
  <c r="D29" i="24"/>
  <c r="G4" i="24"/>
  <c r="G10" i="24" s="1"/>
  <c r="D9" i="25"/>
  <c r="D11" i="24"/>
  <c r="H9" i="25"/>
  <c r="C11" i="24" l="1"/>
  <c r="E16" i="24"/>
  <c r="E22" i="24" s="1"/>
  <c r="D16" i="24"/>
  <c r="C22" i="24"/>
  <c r="D22" i="24" s="1"/>
  <c r="H10" i="24"/>
  <c r="I10" i="24"/>
  <c r="B34" i="24"/>
  <c r="E26" i="24" l="1"/>
  <c r="E32" i="24"/>
  <c r="E29" i="24"/>
  <c r="E31" i="24"/>
  <c r="E33" i="24"/>
  <c r="E28" i="24"/>
  <c r="E30" i="24"/>
  <c r="D27" i="24"/>
  <c r="E27" i="24" s="1"/>
  <c r="D34" i="24"/>
  <c r="E34" i="24" s="1"/>
  <c r="N28" i="51"/>
  <c r="N65" i="51" s="1"/>
  <c r="N66" i="51" s="1"/>
</calcChain>
</file>

<file path=xl/sharedStrings.xml><?xml version="1.0" encoding="utf-8"?>
<sst xmlns="http://schemas.openxmlformats.org/spreadsheetml/2006/main" count="7773" uniqueCount="3054">
  <si>
    <t>Sr. No.</t>
  </si>
  <si>
    <t>Particulars</t>
  </si>
  <si>
    <t>Ledger Account</t>
  </si>
  <si>
    <t/>
  </si>
  <si>
    <t>Date</t>
  </si>
  <si>
    <t>Vch Type</t>
  </si>
  <si>
    <t>Vch No.</t>
  </si>
  <si>
    <t>Debit</t>
  </si>
  <si>
    <t>Credit</t>
  </si>
  <si>
    <t>To</t>
  </si>
  <si>
    <t>Journal</t>
  </si>
  <si>
    <t>By</t>
  </si>
  <si>
    <t>Closing Balance</t>
  </si>
  <si>
    <t>Balance</t>
  </si>
  <si>
    <t>Amount</t>
  </si>
  <si>
    <t>Project expenses</t>
  </si>
  <si>
    <t>Remark</t>
  </si>
  <si>
    <t>Construction Cost</t>
  </si>
  <si>
    <t>Approval Cost Of Fungible Cost &amp; Development cess premium &amp; Stamp Duty</t>
  </si>
  <si>
    <t xml:space="preserve"> Interest Cost</t>
  </si>
  <si>
    <t xml:space="preserve">Total Cost </t>
  </si>
  <si>
    <t xml:space="preserve">Revised Estimated Cost (in Cr.) </t>
  </si>
  <si>
    <t>Cost incurred as %age total cost of that Component</t>
  </si>
  <si>
    <t>Interest Cost</t>
  </si>
  <si>
    <t xml:space="preserve">Total </t>
  </si>
  <si>
    <t>Pariculars</t>
  </si>
  <si>
    <t xml:space="preserve">Land Cost </t>
  </si>
  <si>
    <t>Professional Cost</t>
  </si>
  <si>
    <t>Admin Cost</t>
  </si>
  <si>
    <t>Marketing Cost</t>
  </si>
  <si>
    <t>Stamp Duty</t>
  </si>
  <si>
    <t>Total</t>
  </si>
  <si>
    <t>Ground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</si>
  <si>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</si>
  <si>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</si>
  <si>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</si>
  <si>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</si>
  <si>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</si>
  <si>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</si>
  <si>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</si>
  <si>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</si>
  <si>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</si>
  <si>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</si>
  <si>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</si>
  <si>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</si>
  <si>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</si>
  <si>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</si>
  <si>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Terrace</t>
  </si>
  <si>
    <t xml:space="preserve">Rate per Sq. M. </t>
  </si>
  <si>
    <t>Full Value after completion</t>
  </si>
  <si>
    <t>Percentage of work completed</t>
  </si>
  <si>
    <t>Contingency Cost</t>
  </si>
  <si>
    <t>Contingency</t>
  </si>
  <si>
    <t>Difference between both the Bills</t>
  </si>
  <si>
    <t>Amount in ` Cr.</t>
  </si>
  <si>
    <t>Balance in Cr.</t>
  </si>
  <si>
    <t>.</t>
  </si>
  <si>
    <t>Difference between both CA</t>
  </si>
  <si>
    <t>Sr. No</t>
  </si>
  <si>
    <t>Floor Nos.</t>
  </si>
  <si>
    <t>Built Up Area in Sq. M.</t>
  </si>
  <si>
    <t>Staircase &amp; Lift Area in Sq. M.</t>
  </si>
  <si>
    <t>Refuge Area in Sq. M.</t>
  </si>
  <si>
    <t>Stlit Area in Sq. M.</t>
  </si>
  <si>
    <t>Meter Room/ Electric room / DG Room area in Sq. M.</t>
  </si>
  <si>
    <t>Lobby Area in Sq. M.</t>
  </si>
  <si>
    <t>Total Area in Sq. M.</t>
  </si>
  <si>
    <t xml:space="preserve">Actual Expenditure till date in ` </t>
  </si>
  <si>
    <t>Approval Cost &amp; Stamp Duty</t>
  </si>
  <si>
    <t>Construction Cost of Sale Building</t>
  </si>
  <si>
    <t xml:space="preserve">Architect Cost, RCC &amp; other Professional fees </t>
  </si>
  <si>
    <t>Marketing Expenses</t>
  </si>
  <si>
    <t>On- site expenditure for development / Advance for Project / Administrative Cost /  Fixed Assets</t>
  </si>
  <si>
    <t>Estimated Cost as per Cost Vetting</t>
  </si>
  <si>
    <t>37</t>
  </si>
  <si>
    <t>45</t>
  </si>
  <si>
    <t>89</t>
  </si>
  <si>
    <t>100</t>
  </si>
  <si>
    <t>116</t>
  </si>
  <si>
    <t>84</t>
  </si>
  <si>
    <t>Difference between the Bills &amp; CA</t>
  </si>
  <si>
    <t>S.No</t>
  </si>
  <si>
    <t>Land Cost:</t>
  </si>
  <si>
    <t>Amount (in Rs.)</t>
  </si>
  <si>
    <t>Payment to Land Owners</t>
  </si>
  <si>
    <t>Payment to Tenants</t>
  </si>
  <si>
    <t>Total Land Cost</t>
  </si>
  <si>
    <t>Note:</t>
  </si>
  <si>
    <t>The Stamp duty at 5% of total cost incurred i.e. 74.12 cr is approx 3.86 crs which has been paid.</t>
  </si>
  <si>
    <t>Land Cost (in Rs.)</t>
  </si>
  <si>
    <t>BUA</t>
  </si>
  <si>
    <t>% of Land Covered</t>
  </si>
  <si>
    <t>Arena ( Commercial )</t>
  </si>
  <si>
    <t>One Meraki -Wing A &amp; B</t>
  </si>
  <si>
    <t>One Meraki -Wing C &amp; D)</t>
  </si>
  <si>
    <t>One Meraki -Wing E</t>
  </si>
  <si>
    <t>Platina</t>
  </si>
  <si>
    <t>Additional Stamp Duty Cost inccured for One Meraki -Wing A &amp; B = 52,00,000</t>
  </si>
  <si>
    <t>So the total land cost = 19,30,40,325/- + 52,00,000/- = Rs. 19,82,00,000/-</t>
  </si>
  <si>
    <t>One Meraki</t>
  </si>
  <si>
    <t>On- site expenditure for development / Advance for Project/ Administrative Cost/  Fixed Assets</t>
  </si>
  <si>
    <t>Annexure II</t>
  </si>
  <si>
    <t>Nature of Charges -  One Meraki - Wing A &amp; Wing B</t>
  </si>
  <si>
    <t>Paid Date</t>
  </si>
  <si>
    <t>Receipt Amount</t>
  </si>
  <si>
    <t>PAID TO MCGM FOR SCRUTINY FEES 80500 + DEBRIS REMOVAL 20200 + I.O.D. DEPOSIT 10100 + ( BK CHGS1308 ) - One Meraki</t>
  </si>
  <si>
    <t>PAID TO MCGM FOR SCRUTINY FEES  - RESIDENANCE</t>
  </si>
  <si>
    <t>PAID FOR DEMAND NOTE CFO NOC - BLDG - 1 ( 545546 + CHGS 12 )</t>
  </si>
  <si>
    <t>PAID TO MCGM FOR SCRUTINY FEES  - SWD</t>
  </si>
  <si>
    <t>PAID TO MCGM FOR REVALIDATIONS  - SWD</t>
  </si>
  <si>
    <t>PAID FOR DEMAND NOTE CFO NOC - BLDG - 1 ( 1004340 + CHGS 12 )</t>
  </si>
  <si>
    <t>PAID FOR MCGM BLDG NO.1 SCRUTINY FEES ( NEW PROPOSALS U/S 337 &amp; 342 )  FEES 13750 + ONLINE CHARGES 163</t>
  </si>
  <si>
    <t>PAID FOR MCGM BLDG NO.1 SCRUTINY FEES FOR TDR &amp; ACCOM RESERVATION UTILISATION  FEES 13750 + ONLINE CHARGES 12</t>
  </si>
  <si>
    <t>PAID FOR MCGM BLDG NO.1 SCRUTINY FEES FOR TDR UTILISATION  FEES 159800 + ONLINE CHARGES 12</t>
  </si>
  <si>
    <t>Scrutiny Fees (New Proposals U/S 337 &amp; 342</t>
  </si>
  <si>
    <t>Development Cess 33(7)</t>
  </si>
  <si>
    <t>Premium for Staircase, Lift, Lift Lobby area</t>
  </si>
  <si>
    <t>Premium for .50 % Addition F.S.I</t>
  </si>
  <si>
    <t>Premium for Fungible F.S.I</t>
  </si>
  <si>
    <t>I.O.D Deposit</t>
  </si>
  <si>
    <t>Premium for deficiency in Open Space</t>
  </si>
  <si>
    <t>Labour Welfare Cess (ADM -1% )</t>
  </si>
  <si>
    <t>Other deficiency Premium</t>
  </si>
  <si>
    <t>5% Premium for TDR Utilizations</t>
  </si>
  <si>
    <t>Labour Welfare Cess (Tax/Fund - 99% )</t>
  </si>
  <si>
    <t>Permissible additional 0.50 F.S.I Dharavi redevelopment project (DRP)</t>
  </si>
  <si>
    <t>Premium for paved/ perforated RG</t>
  </si>
  <si>
    <t>Premium for conversion of zone from I to R/ C reg 14 B</t>
  </si>
  <si>
    <t>MSRDC share towards Fungible FSI reg 31(3)</t>
  </si>
  <si>
    <t>MSRDC Share towards 0.50 Addi. FSI reg 30</t>
  </si>
  <si>
    <t>25% SHARE GOVT 0.50 FSI CHE ES 0840 M W 337 NEW</t>
  </si>
  <si>
    <t>30% SHARE GOVT FUNGIBLE AREA CHE ES 0840 M W 337 NEW</t>
  </si>
  <si>
    <t>MCGM-PROPERTY TAX-MW090744307000- APR/MAR'21  (SABARI GARDENS)</t>
  </si>
  <si>
    <t>50% SHARE GOVT AS PER REG 14B OF DCPR 2034 FOR I TO R FILE NO CHE ES 0840 M W 337 NEW</t>
  </si>
  <si>
    <t xml:space="preserve">PAID FOR LOC TAX - MCGM </t>
  </si>
  <si>
    <t>TOTAL - A</t>
  </si>
  <si>
    <t xml:space="preserve">MARKET TDR -MAHAAVIR ASSOCIATES - </t>
  </si>
  <si>
    <t>MARKET TDR -RELIABLE BUILDERS DEVELOPERS</t>
  </si>
  <si>
    <t>MARKET TDR-ENTIRE ESTATES PRIVATE LIMITED</t>
  </si>
  <si>
    <t>TOTAL - B</t>
  </si>
  <si>
    <t>TOTAL - A+B</t>
  </si>
  <si>
    <t xml:space="preserve">Balance Cost for Approval </t>
  </si>
  <si>
    <t>TOTAL - A+B+C</t>
  </si>
  <si>
    <t>DIRECT EXP - TOWER - 1</t>
  </si>
  <si>
    <t>Group Summary</t>
  </si>
  <si>
    <t>1-Apr-21 to 31-Aug-22</t>
  </si>
  <si>
    <t xml:space="preserve">Amount </t>
  </si>
  <si>
    <t>04T1 CONSTRUCTION COST</t>
  </si>
  <si>
    <t>4T1 ANCHOR WORK &amp; LABOUR CHGS</t>
  </si>
  <si>
    <t>4T1 CEMENT</t>
  </si>
  <si>
    <t>4T1 CEMENT BLOCKS</t>
  </si>
  <si>
    <t>4T1 ELECTRIC LABOUR</t>
  </si>
  <si>
    <t>4T1 ELECTRIC MATERIAL</t>
  </si>
  <si>
    <t>4T1 FABRICATION MATERAILS</t>
  </si>
  <si>
    <t>4T1 GST CREDIT REVERSAL</t>
  </si>
  <si>
    <t>4T1 HARDWARE</t>
  </si>
  <si>
    <t>4T1 LABOUR CHARGES</t>
  </si>
  <si>
    <t>4T1 MISCL EXPENSES</t>
  </si>
  <si>
    <t>4T1 PLUMBING MATERIAL</t>
  </si>
  <si>
    <t>4T1 PRINTING &amp; STATIONERY</t>
  </si>
  <si>
    <t>4T1 READY MIX</t>
  </si>
  <si>
    <t>4T1 REPAIRS &amp; SERVICES</t>
  </si>
  <si>
    <t>4T1 SAND</t>
  </si>
  <si>
    <t>4T1 SOIL TESTING</t>
  </si>
  <si>
    <t>4T1 STEEL</t>
  </si>
  <si>
    <t>4T1 TREE CUTTING LABOUR FEES</t>
  </si>
  <si>
    <t>4T1 WATER CHARGES</t>
  </si>
  <si>
    <t>ATRI BUILDTECH</t>
  </si>
  <si>
    <t>JSW CEMENT LIMITED - PADMAVATI</t>
  </si>
  <si>
    <t>S- FORM INDIA PVT LTD</t>
  </si>
  <si>
    <t>SHRI GOPESHWAR STEELS</t>
  </si>
  <si>
    <t>SHUBH M L SHAH &amp; SONS STEEL PRIVATE LIMITED</t>
  </si>
  <si>
    <t>Grand Total</t>
  </si>
  <si>
    <t>1-Jun-22 to 30-Jun-22</t>
  </si>
  <si>
    <t>Bank Date</t>
  </si>
  <si>
    <t>ZC TOTAL FOUNDATION(AEUPP8891C)</t>
  </si>
  <si>
    <t>Pur - T1</t>
  </si>
  <si>
    <t>032/TF/22-23</t>
  </si>
  <si>
    <t>B NO-  032/TF/22-23 - SABARI GARDENS</t>
  </si>
  <si>
    <t>1-May-21 to 31-Aug-22</t>
  </si>
  <si>
    <t>TUSHAR STEEL(AAEPK3479R)</t>
  </si>
  <si>
    <t>TS/036</t>
  </si>
  <si>
    <t>B NO 36 - GARDENS</t>
  </si>
  <si>
    <t>ULTRATECH CEMENT LIMITED(AAACL6442L)</t>
  </si>
  <si>
    <t>8301908686</t>
  </si>
  <si>
    <t>BILL NO - 8301908686 - GARDENS</t>
  </si>
  <si>
    <t>8301911246</t>
  </si>
  <si>
    <t>BILL NO - 8301911246 - GARDENS</t>
  </si>
  <si>
    <t>8301911245</t>
  </si>
  <si>
    <t>BILL NO - 8301911245 - GARDENS</t>
  </si>
  <si>
    <t>ULTRATECH CEMENT LTD -(AAACL6442L-C)</t>
  </si>
  <si>
    <t>8831302256</t>
  </si>
  <si>
    <t>BILL NO - 8831302256 - GARDENS</t>
  </si>
  <si>
    <t>8301918807</t>
  </si>
  <si>
    <t>BILL NO - 8301918807 - GARDENS</t>
  </si>
  <si>
    <t>8301918809</t>
  </si>
  <si>
    <t>BILL NO - 8301918809 - GARDENS</t>
  </si>
  <si>
    <t>8301926632</t>
  </si>
  <si>
    <t>BILL NO - 8301926632 - GARDENS</t>
  </si>
  <si>
    <t>8301926634</t>
  </si>
  <si>
    <t>BILL NO - 8301926634 - GARDENS</t>
  </si>
  <si>
    <t>ULTRATECH CEMENT LIMITED - PADMAVATI MARKETING</t>
  </si>
  <si>
    <t>8301980358</t>
  </si>
  <si>
    <t>B NO 8301980358 - T-1</t>
  </si>
  <si>
    <t>8301980696</t>
  </si>
  <si>
    <t>B NO 8301980696</t>
  </si>
  <si>
    <t>8301980849</t>
  </si>
  <si>
    <t>B NO 8301980849</t>
  </si>
  <si>
    <t>8301980850</t>
  </si>
  <si>
    <t>B NO 8301980850</t>
  </si>
  <si>
    <t>8301980991</t>
  </si>
  <si>
    <t>B NO 8301980991</t>
  </si>
  <si>
    <t>8301981211</t>
  </si>
  <si>
    <t>B NO 8301981211</t>
  </si>
  <si>
    <t>8301981217</t>
  </si>
  <si>
    <t>B NO 8301981217</t>
  </si>
  <si>
    <t>8301981289</t>
  </si>
  <si>
    <t>B NO 8301981289</t>
  </si>
  <si>
    <t>8301981365</t>
  </si>
  <si>
    <t>B NO 8301981365</t>
  </si>
  <si>
    <t>8301981369</t>
  </si>
  <si>
    <t>B NO 8301981369</t>
  </si>
  <si>
    <t>8301981399</t>
  </si>
  <si>
    <t>B NO 8301981399</t>
  </si>
  <si>
    <t>8301981400</t>
  </si>
  <si>
    <t>B NO 8301981400</t>
  </si>
  <si>
    <t>8301981401</t>
  </si>
  <si>
    <t>B NO 8301981401</t>
  </si>
  <si>
    <t>8301983526**</t>
  </si>
  <si>
    <t>B NO 8301983526</t>
  </si>
  <si>
    <t>8301983499**</t>
  </si>
  <si>
    <t>B NO 8301983499</t>
  </si>
  <si>
    <t>8301983501**</t>
  </si>
  <si>
    <t>B NO 8301983501</t>
  </si>
  <si>
    <t>8301983503**</t>
  </si>
  <si>
    <t>B NO 8301983503</t>
  </si>
  <si>
    <t>8301983527**</t>
  </si>
  <si>
    <t>B NO 8301983527</t>
  </si>
  <si>
    <t>8301983528**</t>
  </si>
  <si>
    <t>B NO 8301983528</t>
  </si>
  <si>
    <t>8988153696</t>
  </si>
  <si>
    <t>B NO 8988153696</t>
  </si>
  <si>
    <t>8301983795**</t>
  </si>
  <si>
    <t>B NO 8301983795</t>
  </si>
  <si>
    <t>8301983851**</t>
  </si>
  <si>
    <t>B NO 8301983851</t>
  </si>
  <si>
    <t>8301983853**</t>
  </si>
  <si>
    <t>B NO 8301983853</t>
  </si>
  <si>
    <t>8301983803**</t>
  </si>
  <si>
    <t>B NO 8301983803</t>
  </si>
  <si>
    <t>8968267886</t>
  </si>
  <si>
    <t>B NO 8968267886</t>
  </si>
  <si>
    <t>8301986123</t>
  </si>
  <si>
    <t>B NO 8301986123</t>
  </si>
  <si>
    <t>8301986125</t>
  </si>
  <si>
    <t>B NO 8301986125</t>
  </si>
  <si>
    <t>8301986127</t>
  </si>
  <si>
    <t>B NO 8301986127</t>
  </si>
  <si>
    <t>8301986695</t>
  </si>
  <si>
    <t>B NO 8301986695</t>
  </si>
  <si>
    <t>8301986696</t>
  </si>
  <si>
    <t>B NO 8301986696</t>
  </si>
  <si>
    <t>8301986694</t>
  </si>
  <si>
    <t>B NO 8301986694</t>
  </si>
  <si>
    <t>8301986693</t>
  </si>
  <si>
    <t>BO NO - 8301986693</t>
  </si>
  <si>
    <t>8301991342</t>
  </si>
  <si>
    <t>B NO 8301991342</t>
  </si>
  <si>
    <t>8301991337</t>
  </si>
  <si>
    <t>B NO 8301991337</t>
  </si>
  <si>
    <t>8301991473</t>
  </si>
  <si>
    <t>B NO 8301991473</t>
  </si>
  <si>
    <t>8301991474</t>
  </si>
  <si>
    <t>B NO  8301991474</t>
  </si>
  <si>
    <t>8985571140</t>
  </si>
  <si>
    <t>B NO 8985571140</t>
  </si>
  <si>
    <t>8985571142</t>
  </si>
  <si>
    <t>B NO 8985571142</t>
  </si>
  <si>
    <t>8985571139</t>
  </si>
  <si>
    <t>B NO 8985571139</t>
  </si>
  <si>
    <t>8985571246</t>
  </si>
  <si>
    <t>B NO 8985571246</t>
  </si>
  <si>
    <t>8985571247</t>
  </si>
  <si>
    <t>B NO 8985571247</t>
  </si>
  <si>
    <t>8985571236</t>
  </si>
  <si>
    <t>B NO 8985571236</t>
  </si>
  <si>
    <t>8985571237</t>
  </si>
  <si>
    <t>B NO 8985571237</t>
  </si>
  <si>
    <t>8301993167</t>
  </si>
  <si>
    <t>B NO 8301993167</t>
  </si>
  <si>
    <t>8301993201</t>
  </si>
  <si>
    <t>B NO 8301993201</t>
  </si>
  <si>
    <t>8301993336</t>
  </si>
  <si>
    <t>B NO 830199336</t>
  </si>
  <si>
    <t>8301993334</t>
  </si>
  <si>
    <t>B NO 8301993334</t>
  </si>
  <si>
    <t>8301993432</t>
  </si>
  <si>
    <t>B NO 8301993432</t>
  </si>
  <si>
    <t>8301993441</t>
  </si>
  <si>
    <t>B NO 8301993441</t>
  </si>
  <si>
    <t xml:space="preserve">8301993241_x000D_
</t>
  </si>
  <si>
    <t>NO OF PACKAGES OPC 53 BAGS HDPE/ PP PACK</t>
  </si>
  <si>
    <t>8301993554</t>
  </si>
  <si>
    <t>B NO 8301993554</t>
  </si>
  <si>
    <t>8301993555</t>
  </si>
  <si>
    <t>B NO 8301993555</t>
  </si>
  <si>
    <t>8301993571</t>
  </si>
  <si>
    <t>B NO 8301993571</t>
  </si>
  <si>
    <t>8301993573</t>
  </si>
  <si>
    <t>B NO 8301993573</t>
  </si>
  <si>
    <t>8301993583</t>
  </si>
  <si>
    <t>B NO 8301993583</t>
  </si>
  <si>
    <t>8301993592</t>
  </si>
  <si>
    <t>B NO 8301993592</t>
  </si>
  <si>
    <t>8301993593</t>
  </si>
  <si>
    <t>B NO 8301993593</t>
  </si>
  <si>
    <t>8301993597</t>
  </si>
  <si>
    <t>B NO 8301993597</t>
  </si>
  <si>
    <t xml:space="preserve">8301994152_x000D_
</t>
  </si>
  <si>
    <t>8301997140</t>
  </si>
  <si>
    <t>CASE NO - 35.1.2  NO OF PACKAGES OPC 53  220 BAGS HDPE / PP PACK QTY 11.00 MT</t>
  </si>
  <si>
    <t>8301997128</t>
  </si>
  <si>
    <t>CASE NO - 35.1.2  NO OF PACKAGES OPC 53  240 BAGS HDPE / PP PACK QTY 12.00 MT</t>
  </si>
  <si>
    <t>8301997129</t>
  </si>
  <si>
    <t xml:space="preserve">8301997127_x000D_
</t>
  </si>
  <si>
    <t>8301998039</t>
  </si>
  <si>
    <t>NO OF PACKAGES OPC 53 100 BAGS HDPE/ PP PACK 5.000 MT</t>
  </si>
  <si>
    <t>8301998042</t>
  </si>
  <si>
    <t>NO OF PACKAGES OPC 53  300 BAGS HDPE / PP PACK 15.000 MT</t>
  </si>
  <si>
    <t>8301998041</t>
  </si>
  <si>
    <t>8301998021</t>
  </si>
  <si>
    <t xml:space="preserve">8301998027_x000D_
</t>
  </si>
  <si>
    <t>8301998322</t>
  </si>
  <si>
    <t>NO OF PACKAGES OPC 53  200 BAGS HDPE/ PP PACK 10.00 MT</t>
  </si>
  <si>
    <t>8310800457</t>
  </si>
  <si>
    <t>8310800459</t>
  </si>
  <si>
    <t>8310801255</t>
  </si>
  <si>
    <t>NO OF PACKAGES OPC 53  500 BAGS HDPE / PP PACK 25.000 MT</t>
  </si>
  <si>
    <t>8310801252</t>
  </si>
  <si>
    <t>8310801227</t>
  </si>
  <si>
    <t>8310801226</t>
  </si>
  <si>
    <t>8310801253</t>
  </si>
  <si>
    <t>8310801657</t>
  </si>
  <si>
    <t>8310801658</t>
  </si>
  <si>
    <t>8310801679</t>
  </si>
  <si>
    <t>8310801681</t>
  </si>
  <si>
    <t>8310801696</t>
  </si>
  <si>
    <t>8310801695</t>
  </si>
  <si>
    <t>8310801848</t>
  </si>
  <si>
    <t>8310801849</t>
  </si>
  <si>
    <t>8985576799</t>
  </si>
  <si>
    <t>89855776958</t>
  </si>
  <si>
    <t>BILL NO 89855776958</t>
  </si>
  <si>
    <t>8985576959</t>
  </si>
  <si>
    <t>BILL NO -  8985576959</t>
  </si>
  <si>
    <t>8985577080</t>
  </si>
  <si>
    <t>8302254040</t>
  </si>
  <si>
    <t>BILL NO - 8302254040</t>
  </si>
  <si>
    <t>8302254166</t>
  </si>
  <si>
    <t>8302254110</t>
  </si>
  <si>
    <t>8302254156</t>
  </si>
  <si>
    <t>8985577815</t>
  </si>
  <si>
    <t>BILLNO -8985577815</t>
  </si>
  <si>
    <t>8985577988</t>
  </si>
  <si>
    <t>BILLNO - 8985577988</t>
  </si>
  <si>
    <t>8310803997</t>
  </si>
  <si>
    <t>BILL NO - 8310803997 -OPC 53 300BAGS, HDPE/PP PACK QTY 15.000</t>
  </si>
  <si>
    <t>8310803998</t>
  </si>
  <si>
    <t>BILL NO - 8310803998</t>
  </si>
  <si>
    <t>8985578143</t>
  </si>
  <si>
    <t>BILL NO -  8985578143</t>
  </si>
  <si>
    <t>8985578353</t>
  </si>
  <si>
    <t>BILL NO - 8985578353</t>
  </si>
  <si>
    <t>8985578451</t>
  </si>
  <si>
    <t>BILL NO -8985578451</t>
  </si>
  <si>
    <t>8985578567</t>
  </si>
  <si>
    <t>BILL NO - 8985578567</t>
  </si>
  <si>
    <t>8985578573</t>
  </si>
  <si>
    <t>BILL NO -  8985578573</t>
  </si>
  <si>
    <t>83108050186</t>
  </si>
  <si>
    <t>BILL NO -83108050186</t>
  </si>
  <si>
    <t>8310805189</t>
  </si>
  <si>
    <t>BILL NO - 8310805189</t>
  </si>
  <si>
    <t>8985578815</t>
  </si>
  <si>
    <t>BILL NO  8985578815</t>
  </si>
  <si>
    <t>8310805301</t>
  </si>
  <si>
    <t>BILL NO - 8310805301</t>
  </si>
  <si>
    <t>8310805302</t>
  </si>
  <si>
    <t>BILL NO - 8310805302</t>
  </si>
  <si>
    <t>8985577934</t>
  </si>
  <si>
    <t>BILL NO - 8985577934</t>
  </si>
  <si>
    <t>8985578943</t>
  </si>
  <si>
    <t>BILL NO - 8985578943</t>
  </si>
  <si>
    <t>8985578987</t>
  </si>
  <si>
    <t>BILL NO - 8985578987</t>
  </si>
  <si>
    <t>8985578988</t>
  </si>
  <si>
    <t>BILL NO - 8985578988</t>
  </si>
  <si>
    <t>8310805555</t>
  </si>
  <si>
    <t>BILL NO - 831080555</t>
  </si>
  <si>
    <t>8985579083</t>
  </si>
  <si>
    <t>BILL NO -  8985579083</t>
  </si>
  <si>
    <t>8985579084</t>
  </si>
  <si>
    <t>BILL NO -  8985579084</t>
  </si>
  <si>
    <t>8985579253</t>
  </si>
  <si>
    <t>BILL NO -  8985579253</t>
  </si>
  <si>
    <t>8985579262</t>
  </si>
  <si>
    <t>BILL NO -  8985579262</t>
  </si>
  <si>
    <t>8985579330</t>
  </si>
  <si>
    <t>BILL NO -  8985579330</t>
  </si>
  <si>
    <t xml:space="preserve">8985579644_x000D_
</t>
  </si>
  <si>
    <t xml:space="preserve">BILL NO : 8985579644_x000D_
</t>
  </si>
  <si>
    <t xml:space="preserve">8985579645_x000D_
</t>
  </si>
  <si>
    <t xml:space="preserve">BILL NO :8985579645_x000D_
</t>
  </si>
  <si>
    <t xml:space="preserve">8310806504_x000D_
</t>
  </si>
  <si>
    <t xml:space="preserve">bill no : 8310806504_x000D_
</t>
  </si>
  <si>
    <t xml:space="preserve">8985580004_x000D_
</t>
  </si>
  <si>
    <t xml:space="preserve">BILL NO :8985580004_x000D_
</t>
  </si>
  <si>
    <t xml:space="preserve">8985580014_x000D_
</t>
  </si>
  <si>
    <t xml:space="preserve">BILL NO : 8985580014_x000D_
</t>
  </si>
  <si>
    <t xml:space="preserve">8985580114_x000D_
</t>
  </si>
  <si>
    <t xml:space="preserve">BILL NO : 8985580114_x000D_
</t>
  </si>
  <si>
    <t xml:space="preserve">8310807491_x000D_
</t>
  </si>
  <si>
    <t xml:space="preserve">BILL NO : 8310807491_x000D_
</t>
  </si>
  <si>
    <t xml:space="preserve">8310807492_x000D_
</t>
  </si>
  <si>
    <t xml:space="preserve">BILL NO : 8310807492_x000D_
</t>
  </si>
  <si>
    <t xml:space="preserve">8310807493_x000D_
</t>
  </si>
  <si>
    <t xml:space="preserve">BILL NO :8310807493_x000D_
</t>
  </si>
  <si>
    <t xml:space="preserve">8310807494_x000D_
</t>
  </si>
  <si>
    <t xml:space="preserve">BILL NO : 8310807494_x000D_
</t>
  </si>
  <si>
    <t xml:space="preserve">8985580298_x000D_
</t>
  </si>
  <si>
    <t xml:space="preserve">BILL NO : 8985580298_x000D_
</t>
  </si>
  <si>
    <t xml:space="preserve">8985580344_x000D_
</t>
  </si>
  <si>
    <t xml:space="preserve">BILL NO : 8985580344_x000D_
</t>
  </si>
  <si>
    <t xml:space="preserve">8985580358_x000D_
</t>
  </si>
  <si>
    <t xml:space="preserve">BILL NO : 8985580358_x000D_
</t>
  </si>
  <si>
    <t xml:space="preserve">8985580367_x000D_
</t>
  </si>
  <si>
    <t xml:space="preserve">BILL NO :8985580367_x000D_
</t>
  </si>
  <si>
    <t xml:space="preserve">8985580466_x000D_
</t>
  </si>
  <si>
    <t xml:space="preserve">BILL NO : 8985580466_x000D_
</t>
  </si>
  <si>
    <t xml:space="preserve">8985580469_x000D_
</t>
  </si>
  <si>
    <t xml:space="preserve">BILL NO : 8985580469_x000D_
</t>
  </si>
  <si>
    <t xml:space="preserve">8985580537_x000D_
</t>
  </si>
  <si>
    <t xml:space="preserve">BILL NO : 8985580537_x000D_
</t>
  </si>
  <si>
    <t xml:space="preserve">8985580656_x000D_
</t>
  </si>
  <si>
    <t xml:space="preserve">BILL NO : 8985580656_x000D_
</t>
  </si>
  <si>
    <t xml:space="preserve">8985580755_x000D_
</t>
  </si>
  <si>
    <t xml:space="preserve">BILL NO : 8985580755_x000D_
</t>
  </si>
  <si>
    <t xml:space="preserve">8985580881_x000D_
</t>
  </si>
  <si>
    <t xml:space="preserve">BILL NO : 8985580881_x000D_
</t>
  </si>
  <si>
    <t xml:space="preserve">8985580993_x000D_
</t>
  </si>
  <si>
    <t xml:space="preserve">BILL NO :8985580993_x000D_
</t>
  </si>
  <si>
    <t xml:space="preserve">8985581151_x000D_
</t>
  </si>
  <si>
    <t xml:space="preserve">BILL NO :8985581151_x000D_
</t>
  </si>
  <si>
    <t xml:space="preserve">8985581310_x000D_
</t>
  </si>
  <si>
    <t xml:space="preserve">BILL NO : 8985581310_x000D_
</t>
  </si>
  <si>
    <t xml:space="preserve">8985581328_x000D_
</t>
  </si>
  <si>
    <t xml:space="preserve">BILL NO : 8985581328_x000D_
</t>
  </si>
  <si>
    <t xml:space="preserve">8985581594_x000D_
</t>
  </si>
  <si>
    <t xml:space="preserve">BILL NO : 8985581594_x000D_
</t>
  </si>
  <si>
    <t xml:space="preserve">8985581754_x000D_
</t>
  </si>
  <si>
    <t xml:space="preserve">BILL NO : 8985581754_x000D_
</t>
  </si>
  <si>
    <t xml:space="preserve">8985581917_x000D_
</t>
  </si>
  <si>
    <t xml:space="preserve">BILL NO :8985581917_x000D_
</t>
  </si>
  <si>
    <t xml:space="preserve">8985581946_x000D_
</t>
  </si>
  <si>
    <t xml:space="preserve">BILL NO : 8985581946_x000D_
</t>
  </si>
  <si>
    <t>8985582187</t>
  </si>
  <si>
    <t>AS PER GST DATA</t>
  </si>
  <si>
    <t>8985582174</t>
  </si>
  <si>
    <t>8985582164</t>
  </si>
  <si>
    <t>8985582149</t>
  </si>
  <si>
    <t>8985582311</t>
  </si>
  <si>
    <t>BILL NO 8985582311</t>
  </si>
  <si>
    <t>8985582352</t>
  </si>
  <si>
    <t>BILL NO - 8985582352</t>
  </si>
  <si>
    <t>8310811714</t>
  </si>
  <si>
    <t>BILL NO 8310811714</t>
  </si>
  <si>
    <t>8310811715</t>
  </si>
  <si>
    <t>BILL NO 8310811715</t>
  </si>
  <si>
    <t>8310811716</t>
  </si>
  <si>
    <t>BILL NO 8310811716</t>
  </si>
  <si>
    <t>BILL NO 8310811717</t>
  </si>
  <si>
    <t>BILL NO 8310812083</t>
  </si>
  <si>
    <t>8310812080</t>
  </si>
  <si>
    <t>BILL NO 831012080</t>
  </si>
  <si>
    <t>8310812082</t>
  </si>
  <si>
    <t>BILL NO 8310812082</t>
  </si>
  <si>
    <t>8310812081</t>
  </si>
  <si>
    <t>BILL NO 8310812081</t>
  </si>
  <si>
    <t>8985583039</t>
  </si>
  <si>
    <t>BILL NO 8985583039</t>
  </si>
  <si>
    <t>8985583074</t>
  </si>
  <si>
    <t>BILL NO 8985583074</t>
  </si>
  <si>
    <t>8985583090</t>
  </si>
  <si>
    <t>BILL NO 8985583090</t>
  </si>
  <si>
    <t>8985583086</t>
  </si>
  <si>
    <t>BILL NO 8985583086</t>
  </si>
  <si>
    <t>8985583085</t>
  </si>
  <si>
    <t>BILL NO 8985583085</t>
  </si>
  <si>
    <t>8985583079</t>
  </si>
  <si>
    <t>BILL NO 8985583079</t>
  </si>
  <si>
    <t>8985583038</t>
  </si>
  <si>
    <t>BILL NO 8985583038</t>
  </si>
  <si>
    <t>8985583183</t>
  </si>
  <si>
    <t>BILL NO 8985583183</t>
  </si>
  <si>
    <t>8985583196</t>
  </si>
  <si>
    <t>BILL NO 8985583196</t>
  </si>
  <si>
    <t>8985583182</t>
  </si>
  <si>
    <t>BILL NO 8985583182</t>
  </si>
  <si>
    <t>8985583194</t>
  </si>
  <si>
    <t>BILL NO 8985583194</t>
  </si>
  <si>
    <t>8985583569</t>
  </si>
  <si>
    <t>BILL NO 8985583569</t>
  </si>
  <si>
    <t>8985583571</t>
  </si>
  <si>
    <t>BILL NO 8985583571</t>
  </si>
  <si>
    <t xml:space="preserve">8985583657_x000D_
</t>
  </si>
  <si>
    <t>BILL NO : 8985583657, AS PER GST DATA</t>
  </si>
  <si>
    <t xml:space="preserve">8985583662_x000D_
</t>
  </si>
  <si>
    <t>BILL NO :8985583662_x000D_
 AS PER GST DATA</t>
  </si>
  <si>
    <t>8985584097</t>
  </si>
  <si>
    <t>BILL NO 8985584097</t>
  </si>
  <si>
    <t>8985584098</t>
  </si>
  <si>
    <t>BILL NO- 8985584098</t>
  </si>
  <si>
    <t>8985584457</t>
  </si>
  <si>
    <t>BILL NO 8985584457</t>
  </si>
  <si>
    <t>8985584470</t>
  </si>
  <si>
    <t>BILL NO 8985584470</t>
  </si>
  <si>
    <t>8985585048</t>
  </si>
  <si>
    <t>BILL NO :8985585048_x000D_
 AS PER GST DATA</t>
  </si>
  <si>
    <t>1-Jun-21 to 31-Aug-22</t>
  </si>
  <si>
    <t>MAGICRETE BUILDING SOLUTIONS PVT LTD</t>
  </si>
  <si>
    <t>SI/GJ/22/02316</t>
  </si>
  <si>
    <t>BILL NO -   SI/GJ/22/02316,  SABARI GARDENS SAMPLE FLAT</t>
  </si>
  <si>
    <t>SI/GJ/22/02417</t>
  </si>
  <si>
    <t>BILL NO -   SI/GJ/22/02417,  SABARI GARDENS SAMPLE FLAT</t>
  </si>
  <si>
    <t>SI/GJ/22/04098</t>
  </si>
  <si>
    <t>BILL NO -   SI/GJ/22/04098,  SABARI GARDENS SAMPLE FLAT</t>
  </si>
  <si>
    <t>SUPERIOR CONCRETE PRODUCTS LLP(ACSFS6816L)</t>
  </si>
  <si>
    <t>SCPL/22-23/005</t>
  </si>
  <si>
    <t>BILL NO -   SCPL/22-23/0005</t>
  </si>
  <si>
    <t>SCPL/22-23/0072</t>
  </si>
  <si>
    <t>BILL NO -   SCPL/22-23/0072</t>
  </si>
  <si>
    <t>SCPL/22-23/0149</t>
  </si>
  <si>
    <t>BILL NO -   SCPL/22-23/0149</t>
  </si>
  <si>
    <t>SCPL/22-23/0278</t>
  </si>
  <si>
    <t>BILL NO - SPCL/22-23/0278, CASE NO 76 URGENT</t>
  </si>
  <si>
    <t>PADMAVATI MARKETING(ADPPJ4722Q)</t>
  </si>
  <si>
    <t>PM/472/22-23</t>
  </si>
  <si>
    <t>CASE NO 9622 - FLY ASHS SUPREME POZZ QTY 25</t>
  </si>
  <si>
    <t>JSW CEMENT LIMITED - PADMAVATI(AABCJ6731B)</t>
  </si>
  <si>
    <t>MH2203026916</t>
  </si>
  <si>
    <t>CASE NO 8062201 FOR GGBS</t>
  </si>
  <si>
    <t>MH2203026921</t>
  </si>
  <si>
    <t>SCPL/22-23/0341</t>
  </si>
  <si>
    <t>CASE NO - 89 COVERING FOR BASEMENT 1,2,3&amp; RAJT</t>
  </si>
  <si>
    <t>MH2203031942</t>
  </si>
  <si>
    <t>CASE NO 59</t>
  </si>
  <si>
    <t>MH2203031846</t>
  </si>
  <si>
    <t>CASE NO 55</t>
  </si>
  <si>
    <t>MH2203031842</t>
  </si>
  <si>
    <t>MH2203032587</t>
  </si>
  <si>
    <t>GODREJ &amp; BOYCE MFG CO LTD(AAACG1395D)</t>
  </si>
  <si>
    <t>1000NAI20009082</t>
  </si>
  <si>
    <t>B NO 1000NAI20009082 - ONE MERAKI</t>
  </si>
  <si>
    <t>SCPL/22-23/0395</t>
  </si>
  <si>
    <t>CASE NO:96, CONCRETE COVER BLOCK FOR COLUMN COVERING</t>
  </si>
  <si>
    <t>MH2203038132</t>
  </si>
  <si>
    <t>MH220303842</t>
  </si>
  <si>
    <t>MH2203038709</t>
  </si>
  <si>
    <t>MH2203038808</t>
  </si>
  <si>
    <t>SCPL/22-23/0483</t>
  </si>
  <si>
    <t>CASE NO 79 - COVERS FOR GROUND FLOOR SLAB</t>
  </si>
  <si>
    <t>MH2203046448</t>
  </si>
  <si>
    <t>CASE NO 77</t>
  </si>
  <si>
    <t>MH2203046517</t>
  </si>
  <si>
    <t>BILL NO MH2203050165</t>
  </si>
  <si>
    <t>BILL NO MH220305173</t>
  </si>
  <si>
    <t>MH2203050584</t>
  </si>
  <si>
    <t>1-Aug-22 to 31-Aug-22</t>
  </si>
  <si>
    <t>ZC MORE ELECTRICAL &amp; ENGINEERING WORKS(AHJPM9415D)</t>
  </si>
  <si>
    <t>131</t>
  </si>
  <si>
    <t>CASE NO 270822.2 - MORE ELECTRICALS( BASEMENT-3 PVC CONDUITING WORK 20% PAYMENT )ONE MERAKI BILL NO - 131</t>
  </si>
  <si>
    <t>REAL INDUSTRIES(ACGPM3884J)</t>
  </si>
  <si>
    <t>012</t>
  </si>
  <si>
    <t>FOR GARDENS - FOR DE WATERING PUMP</t>
  </si>
  <si>
    <t>N K TRADING CO(AJEPP2160M)</t>
  </si>
  <si>
    <t>9097</t>
  </si>
  <si>
    <t>BILL NO - 9097 - SABARI GARDENS</t>
  </si>
  <si>
    <t>0049</t>
  </si>
  <si>
    <t>FLOW CHEM PUMPS PVT. LTD</t>
  </si>
  <si>
    <t>241</t>
  </si>
  <si>
    <t>FOR GARDENS - FOR PVC CABLE</t>
  </si>
  <si>
    <t>0102</t>
  </si>
  <si>
    <t>9538</t>
  </si>
  <si>
    <t>FOR GARDENS  - BILL NO 9538</t>
  </si>
  <si>
    <t>9539</t>
  </si>
  <si>
    <t>FOR GARDENS  - BILL NO 9539</t>
  </si>
  <si>
    <t>HILTI (INDIA) PVT LTD.(AAACH3583Q)</t>
  </si>
  <si>
    <t>HI27-3931-2022</t>
  </si>
  <si>
    <t>FOR GARDENS  - HI27-3931-2022</t>
  </si>
  <si>
    <t>9872</t>
  </si>
  <si>
    <t>FOR GARDENS  - BILL NO 9872 , CASE NO - 42</t>
  </si>
  <si>
    <t>9885</t>
  </si>
  <si>
    <t>FOR GARDENS  - BILL NO 9885 , CASE NO -50</t>
  </si>
  <si>
    <t>9884</t>
  </si>
  <si>
    <t>FOR GARDENS  - BILL NO 9884 , CASE NO -50</t>
  </si>
  <si>
    <t>9892</t>
  </si>
  <si>
    <t>CASE NO 52 - PRECISION MKAE PVC 20MM MMS ISI QTY 100NOS</t>
  </si>
  <si>
    <t>9896</t>
  </si>
  <si>
    <t>CASE NO 56  TOTAL 10 ITEAM COME</t>
  </si>
  <si>
    <t>KIMAYA GLOBAL SOURCING(AACPM1464C)</t>
  </si>
  <si>
    <t>0208/06/22-23</t>
  </si>
  <si>
    <t>FOR GARDENS  - BILL NO 0208/06/22-23 CASE NO72.2 - ELECTRIC MATERIAL</t>
  </si>
  <si>
    <t>9921</t>
  </si>
  <si>
    <t>CASE NO 72 WIRE FOR HALOGENS</t>
  </si>
  <si>
    <t>9922</t>
  </si>
  <si>
    <t>SAMPLE FOR JIGER BHAI</t>
  </si>
  <si>
    <t>9925</t>
  </si>
  <si>
    <t>CASE NO : 72.2, HALOGEN'S FOR SITE, ONE MERAKI</t>
  </si>
  <si>
    <t>MUKESH ELECTRONIC AND HARDWARE STORES(ALVPK4971E)</t>
  </si>
  <si>
    <t>5942</t>
  </si>
  <si>
    <t>INVOICE NO : 5942, WB 120L - 120 LTR WHEELED GARBAGE BINS</t>
  </si>
  <si>
    <t>9933</t>
  </si>
  <si>
    <t>CASE NO - 84( ELECTRICAL CONDUICT) MATERIAL FOR SLAB</t>
  </si>
  <si>
    <t>CASE NO 68 MCB PANEL</t>
  </si>
  <si>
    <t>CASE NO 68- 16 AMP IP 44 PLUG S.P QTY 8NOS</t>
  </si>
  <si>
    <t>9949</t>
  </si>
  <si>
    <t>CASE NO 85 - BOOSTER PUMP IN CONCREATE PLANT FOR  MARAVLI SITE LABOUR* NEMINATH</t>
  </si>
  <si>
    <t>10003</t>
  </si>
  <si>
    <t>CASE NO 66 &amp; 97</t>
  </si>
  <si>
    <t>10015</t>
  </si>
  <si>
    <t>CASE NO 99</t>
  </si>
  <si>
    <t>10101</t>
  </si>
  <si>
    <t>CASE NO 128 ( FOR GROUND SLAB ELECTRICAL MATERAILS )</t>
  </si>
  <si>
    <t>PARMAR KHIMJI MAVJI &amp; CO(AALPP8208L)</t>
  </si>
  <si>
    <t>PKM/MHLLP/61/2223</t>
  </si>
  <si>
    <t>CASE NO - 20922.2 ( PARMAR KHIMJI MAVJI &amp;CO(GIRDER BEAM PLATE WORK GB7) ONE MERAKI)</t>
  </si>
  <si>
    <t>1P T1 CGST INPUT @09.00%(1P MG CGST INPUT @09.00%)</t>
  </si>
  <si>
    <t>APR-21</t>
  </si>
  <si>
    <t>INELIGIBLE AGAINST 5%</t>
  </si>
  <si>
    <t>MAY-21</t>
  </si>
  <si>
    <t>1P T1 CGST INPUT @02.50%(1P MG CGST INPUT @02.50%)</t>
  </si>
  <si>
    <t>JUN-21</t>
  </si>
  <si>
    <t>JUL-21</t>
  </si>
  <si>
    <t>OCT-21</t>
  </si>
  <si>
    <t>NOV-21</t>
  </si>
  <si>
    <t>1P T1 CGST INPUT @06.00%(1P MG CGST INPUT @06.00%)</t>
  </si>
  <si>
    <t>DEC-21</t>
  </si>
  <si>
    <t>1P T1 IGST INPUT @18.00%(1P MG IGST INPUT @18.00%)</t>
  </si>
  <si>
    <t>JAN-22</t>
  </si>
  <si>
    <t>FEB-22</t>
  </si>
  <si>
    <t>MAR-22</t>
  </si>
  <si>
    <t>APR-22</t>
  </si>
  <si>
    <t>MAY-22</t>
  </si>
  <si>
    <t>JUN-22</t>
  </si>
  <si>
    <t>JUL-22</t>
  </si>
  <si>
    <t>1-Mar-22 to 31-Aug-22</t>
  </si>
  <si>
    <t>MEHTA ENETERPRISES(AABPJ3814A)</t>
  </si>
  <si>
    <t>619</t>
  </si>
  <si>
    <t>BILL NO - 619  - ONE MERAKI</t>
  </si>
  <si>
    <t>BILL NO - 37  -PARK</t>
  </si>
  <si>
    <t>BILL NO - 45 -(HARDWARE ITEMS FOR CURING PIPE FITTING FOR MERAKI ONE)</t>
  </si>
  <si>
    <t>CASE NO-   030622.5  (HARDWARE)  BNO 84</t>
  </si>
  <si>
    <t>CASE NO - 2502522.89  -FOR LABOUR CAMP  MERAKI ONE</t>
  </si>
  <si>
    <t>113</t>
  </si>
  <si>
    <t>CASE NO - 030622.02  -FOR LABOUR CAMP  MERAKI ONE</t>
  </si>
  <si>
    <t>BILL NO - 116, ONE MERAKI</t>
  </si>
  <si>
    <t>134</t>
  </si>
  <si>
    <t>CASE NO  250622134 - MEHTA ENTERPRISE( BILL NO:134) ONE MERAKI</t>
  </si>
  <si>
    <t>135</t>
  </si>
  <si>
    <t>CASE NO - 250622135 - MEHTA ENTERPRISES(BILL N0:135) ONE MERAKI</t>
  </si>
  <si>
    <t>145</t>
  </si>
  <si>
    <t>CASE NO 250622145 - MEHTA ENTERPRISE(BILL NO:145) ONE MERAKI</t>
  </si>
  <si>
    <t>147</t>
  </si>
  <si>
    <t>CASE NO - 250622147 - MEHTA ENTERPRISE(BILL NO:147)ONE MERAKI</t>
  </si>
  <si>
    <t>146</t>
  </si>
  <si>
    <t>CASE NO - 250622146 -MEHTA ENTERPRISE(BILL NO:146)ONE MERAKI</t>
  </si>
  <si>
    <t>159</t>
  </si>
  <si>
    <t>CASE NO - 300622159 - (CURING LINE WORK</t>
  </si>
  <si>
    <t>158</t>
  </si>
  <si>
    <t>CASE NO -300622158 ( SHILPA TOILET SHIFTING )</t>
  </si>
  <si>
    <t>173</t>
  </si>
  <si>
    <t>BILL NO 173 - MEHTA ENTERPRISES(HARDWARE) CURING PIPES REPAIRING FITTINGS SHILPA SIDE</t>
  </si>
  <si>
    <t>181</t>
  </si>
  <si>
    <t>CASE NO - 160722.2 MEHTA ENTERPRISES(HARDWARE ) DANGERTAPE,UPVC PIPE FITTINGS FOR REPAIRING</t>
  </si>
  <si>
    <t>CASE NO - 160722.3</t>
  </si>
  <si>
    <t>case no 100822 ( LABOUR TOILET DOOR KADI HINGES,PLUMBING MATERIAL) ONE MERAKI</t>
  </si>
  <si>
    <t>1-Jul-21 to 31-Aug-22</t>
  </si>
  <si>
    <t>ZC RAVIPRASAD GANESH ZANTYE - HUF(AAPHR8752M)</t>
  </si>
  <si>
    <t>02RGZ/21-22</t>
  </si>
  <si>
    <t>BILL NO. 02RGZ/21-22 SABARI GARDENS</t>
  </si>
  <si>
    <t>BILL NO. 03RGZ/21-22 SABARI GARDENS</t>
  </si>
  <si>
    <t>B NO 05RGZ/21-22 - GARDENS</t>
  </si>
  <si>
    <t>01RGZ/22-23</t>
  </si>
  <si>
    <t>BILL NO. 01RGZ/22-23 SABARI GARDENS</t>
  </si>
  <si>
    <t>HEMALI,ADITI &amp; FALGUNI INDUSTRIES(AAAFH2234D)</t>
  </si>
  <si>
    <t>169</t>
  </si>
  <si>
    <t>BILL NO -169  SABARI PARK - ( TARPAULIN PLASTIC TUBING)</t>
  </si>
  <si>
    <t>311</t>
  </si>
  <si>
    <t>DIRECT ORDER 311  SABARI PARK - ( TARPAULIN PLASTIC TUBING)</t>
  </si>
  <si>
    <t>BOMBAY SEEDS(AAXFB3023F)</t>
  </si>
  <si>
    <t>MRG647</t>
  </si>
  <si>
    <t>AEROSOL CAN</t>
  </si>
  <si>
    <t>TS/048</t>
  </si>
  <si>
    <t>B NO 48 - GARDENS</t>
  </si>
  <si>
    <t>TS/61</t>
  </si>
  <si>
    <t>B NO 61 - GARDENS</t>
  </si>
  <si>
    <t>TS/54</t>
  </si>
  <si>
    <t>B NO 54 - GARDENS</t>
  </si>
  <si>
    <t>TS/84</t>
  </si>
  <si>
    <t>B NO 84 - GARDENS</t>
  </si>
  <si>
    <t>HARI OM MARBLE(AAAPC7857R)</t>
  </si>
  <si>
    <t>740</t>
  </si>
  <si>
    <t>BILL NO -740 - SABARI GARDENS-SAMPLE FLAT</t>
  </si>
  <si>
    <t>SIDDHIVINAYAK ENTERPRISES(EWPS4017K)</t>
  </si>
  <si>
    <t>2021-22 /SV 4091</t>
  </si>
  <si>
    <t>BILL NO -2021-22 /SV 4091394, SABARI  GARDENS</t>
  </si>
  <si>
    <t>ZC STRUCTWEL DESIGNERS &amp; CONSULTANTS PVT. LTD.(AACCS 2638 F)</t>
  </si>
  <si>
    <t>SAN2122-001153</t>
  </si>
  <si>
    <t>B NO SAN2122-001153 - GARDENS</t>
  </si>
  <si>
    <t>CLASSIC CERAMIC PLUS</t>
  </si>
  <si>
    <t>658/21-22</t>
  </si>
  <si>
    <t>BILL NO - 658/21-22  CASE NO 15</t>
  </si>
  <si>
    <t>PIPEWALE.COM(27AACHL1500N1ZD)</t>
  </si>
  <si>
    <t>565/2021-22'_x000D_
**</t>
  </si>
  <si>
    <t>BILL NO -565/2021-2022 -</t>
  </si>
  <si>
    <t>VEDANT MARKETING(AANFV8458J)</t>
  </si>
  <si>
    <t>010/22-23</t>
  </si>
  <si>
    <t>BILL NO - 010/22-23  CASE NO - 27.3</t>
  </si>
  <si>
    <t>TS/08</t>
  </si>
  <si>
    <t>BILL NO  TS/08- CASE NO 27</t>
  </si>
  <si>
    <t>TS/09</t>
  </si>
  <si>
    <t>BILL NO  TS/09- CASE NO 27</t>
  </si>
  <si>
    <t>TS/10</t>
  </si>
  <si>
    <t>BILL NO  TS/10 CASE NO 27</t>
  </si>
  <si>
    <t>TS/13</t>
  </si>
  <si>
    <t>BILL NO  TS/13 CASE NO 27</t>
  </si>
  <si>
    <t>TS/21</t>
  </si>
  <si>
    <t>BILL NO  TS/21 CASE NO 27</t>
  </si>
  <si>
    <t>TS/22</t>
  </si>
  <si>
    <t>BILL NO  TS/22 CASE NO 27</t>
  </si>
  <si>
    <t>TS/23</t>
  </si>
  <si>
    <t>BILL NO  TS/23 CASE NO 27</t>
  </si>
  <si>
    <t>185/22-23</t>
  </si>
  <si>
    <t>BILL NO -185/22-23  CASE NO - 35.2</t>
  </si>
  <si>
    <t>TS/25</t>
  </si>
  <si>
    <t>BILL NO  TS/25 CASE NO 35</t>
  </si>
  <si>
    <t>TS/27</t>
  </si>
  <si>
    <t>BILL NO TS/27 CASE NO  35</t>
  </si>
  <si>
    <t>TS/28</t>
  </si>
  <si>
    <t>BILL NO TS/28 CASE NO  35</t>
  </si>
  <si>
    <t>TS/31</t>
  </si>
  <si>
    <t>BILL NO TS/31 CASE NO  35</t>
  </si>
  <si>
    <t>TS/32</t>
  </si>
  <si>
    <t>BILL NO TS/32 CASE NO  35</t>
  </si>
  <si>
    <t>001/22-23</t>
  </si>
  <si>
    <t>CASE NO 27.3 - FOSROC CONPLAST SP 430 SRV (250 KG ) QTY 2,500KG</t>
  </si>
  <si>
    <t>TS/51</t>
  </si>
  <si>
    <t>CASE NO - 35.2 - POZZOCRETE 60 CLASSIFIED COAL FLY ASH 30 KG PER BAG QTY 600 BAG ( ADVANCE PAID )</t>
  </si>
  <si>
    <t>339/22-23</t>
  </si>
  <si>
    <t>BILL NO -339/22-23 , CASE NO 35.3</t>
  </si>
  <si>
    <t>TS/55</t>
  </si>
  <si>
    <t>CASE NO - 35.2 -POZZOCRETE 60 CLASSIFIED COAL FLY ASY 30 KG PER BAG QTY 334 BAGS</t>
  </si>
  <si>
    <t>TS/56</t>
  </si>
  <si>
    <t>TS/57</t>
  </si>
  <si>
    <t>CASE NO - 35.2 -POZZOCRETE 60 CLASSIFIED COAL FLY ASY 30 KG PER BAG QTY 400 BAG</t>
  </si>
  <si>
    <t>103/22-23</t>
  </si>
  <si>
    <t>CASE NO 42  FOR  SLAB 3,2 FLOOR - 110MM PIPE 10'S/S TYBE "B" QTY 20 NOS</t>
  </si>
  <si>
    <t>TS/70</t>
  </si>
  <si>
    <t>CASE NO :36, POZZOCRETE 60 CLASSIFIED COAL FLY ASH</t>
  </si>
  <si>
    <t>464/22-23</t>
  </si>
  <si>
    <t>CASE NO 35.3 FOSROC CONPLAST SP430 SRV(250KG) ALT QTY 4 DRUM QTY 1000KGS &amp; FOSROC CONPLAST SP 430 SRV (250 KGS )</t>
  </si>
  <si>
    <t>TS/076</t>
  </si>
  <si>
    <t>CASE NO 55, SAFETY SHOES 9 PAIR  AND TRANSPORTATION CHARGES</t>
  </si>
  <si>
    <t>Pur - Park</t>
  </si>
  <si>
    <t>TS/77</t>
  </si>
  <si>
    <t>TS/76</t>
  </si>
  <si>
    <t>TS/078</t>
  </si>
  <si>
    <t>CASE NO - 54.2, BILL NO - TS/78,PARK</t>
  </si>
  <si>
    <t>TS/82</t>
  </si>
  <si>
    <t>SAPAN TRADING COMPANY</t>
  </si>
  <si>
    <t>1174</t>
  </si>
  <si>
    <t>CASE NO - 280522.3  -DEWATERING PUMP REPAIRING 2NOS MERAKI ONE</t>
  </si>
  <si>
    <t>KUBER INFRA SOLUTION(ADKPR6817K)</t>
  </si>
  <si>
    <t>KIS/SL/2022-23/061</t>
  </si>
  <si>
    <t>CASE NO 61 - FOR SLABV STOPPER JOINTS IN BASEMENT 3,2,1 A &amp; B WING -HY-RIB SHEET</t>
  </si>
  <si>
    <t>TS/86</t>
  </si>
  <si>
    <t>133/22-23</t>
  </si>
  <si>
    <t>B NO 133 -CASE NO 59,62,64</t>
  </si>
  <si>
    <t>TS/90</t>
  </si>
  <si>
    <t>S2P SANITATION SERVICES(ACZFS9029G)</t>
  </si>
  <si>
    <t>S2P/22-23/05/087</t>
  </si>
  <si>
    <t>FOR TOILET MONTHLY RENT</t>
  </si>
  <si>
    <t>143/22-23</t>
  </si>
  <si>
    <t>B NO 143 -CASE NO 59,62,64</t>
  </si>
  <si>
    <t>TS</t>
  </si>
  <si>
    <t>CASE NO 77, DEWATERING HOUSE PIPE WITH ACCESSSORIES</t>
  </si>
  <si>
    <t>TS/102</t>
  </si>
  <si>
    <t>BILL NO TS/102</t>
  </si>
  <si>
    <t>R.K. DRILLING(ABGPU2524A)</t>
  </si>
  <si>
    <t>016-2022</t>
  </si>
  <si>
    <t>CASE NO 160622 (REBAR GROUTING OG G+1,CORE CUT FOR WEEP HOLES IN OLD RETAINING WALL,HILTI REBAR GROUTING IN PLUM CONCRETE,BREAKER SUPPLY WITH LABOUR(ONE MERAKI)</t>
  </si>
  <si>
    <t>TS/104</t>
  </si>
  <si>
    <t>BILL NO TS/104</t>
  </si>
  <si>
    <t>022-2022</t>
  </si>
  <si>
    <t>CASE NO -180622.2 ( R.K DRILLING(CLEANING OF CONCRETE PIPELINE (3MTS:6 NOS &amp; 2MTS:1 NOS)ONE MERAKI</t>
  </si>
  <si>
    <t>772/22-23</t>
  </si>
  <si>
    <t>CASE NO 54 - BONDING AGENT FOR CONCRET FOR ONE MERAKI</t>
  </si>
  <si>
    <t>180/22-23</t>
  </si>
  <si>
    <t>CASE NO 81 URGENT WATER TANK FOR CONCRETE PLANT</t>
  </si>
  <si>
    <t>HELLA INFRA MARKET RETAIL PVT LTD</t>
  </si>
  <si>
    <t>KAM/BLC/0622/032</t>
  </si>
  <si>
    <t>BILL KAM/BLC/0622/032</t>
  </si>
  <si>
    <t>BILL KAM/BLC/0622/031</t>
  </si>
  <si>
    <t>CASE NO 56.1-  FOR ELECTRICAL FIRE FIGHTING</t>
  </si>
  <si>
    <t>RUBY SALES CORPORATION(AAPPS1713B)</t>
  </si>
  <si>
    <t>UTCL233/22-23</t>
  </si>
  <si>
    <t>CASE NO 62 - FOR TIEROD AND TIE PATTI GAP SEALING IN ONE MERAKI</t>
  </si>
  <si>
    <t>S2P/22-23/06/076</t>
  </si>
  <si>
    <t>FOR CLEANING &amp; EVACUATION SERVICE FOR INDIAN STYLE PORABLE TOILET PERIOD 01.06.22 TO 30.06.22 QTY 12 &amp; 8 CASE NO  190722.3</t>
  </si>
  <si>
    <t>1348</t>
  </si>
  <si>
    <t>CASE NO -160722.4 - SAPAN TRADING COMPANY( DEWATERING PUMPS REPAIRING 10 HP(3 NOS)+2 STARTERS</t>
  </si>
  <si>
    <t>MOHAMMAD HANIF SYED</t>
  </si>
  <si>
    <t>FOR SHUTTERING DESIGN FOR ONE MERAKI GIRDER BEAMS- BILL NO 100</t>
  </si>
  <si>
    <t>S2P/22-23/08/024</t>
  </si>
  <si>
    <t>FOR CLEANING AND EXECUTION SERVICES FOR INDIAN STYLE PORTABLE TOILET, PERIOD - 25.07.2022 TO 31.07.2022, QTY 05, CASE NO:210822.2</t>
  </si>
  <si>
    <t>GLOBETREK ENGINEERING CORPORATION</t>
  </si>
  <si>
    <t>GTEC-2022-23-80</t>
  </si>
  <si>
    <t>CASE NO 111 - LAB MATERIAL</t>
  </si>
  <si>
    <t>1213/22-23</t>
  </si>
  <si>
    <t>CASE NO 84 FOR CHEMICAL</t>
  </si>
  <si>
    <t>MERAKI HABITATS LLP</t>
  </si>
  <si>
    <t>(Formerly Known As Shiv Sabari Developers)</t>
  </si>
  <si>
    <t>505 MERAKI ARENA</t>
  </si>
  <si>
    <t>SION TROMBAY ROAD OPP R K STUDIO</t>
  </si>
  <si>
    <t>CHEMBUR MUMBAI-400 071</t>
  </si>
  <si>
    <t>CIN: AAZ-9591</t>
  </si>
  <si>
    <t>AMIN R RATNANI</t>
  </si>
  <si>
    <t>R/34/21-22 - DEBIT NOTE</t>
  </si>
  <si>
    <t>FOR SALE AGREEMENT OF GARDEN FLAT NO - B-0403/0404/0503/0504/0603/0604 - SINGIT</t>
  </si>
  <si>
    <t>22 WORK IN PROGRESS - TOWER - 1</t>
  </si>
  <si>
    <t>BADGUJAR AND COMPANY(AXBPB2279E)</t>
  </si>
  <si>
    <t>1000-747</t>
  </si>
  <si>
    <t>BILL NO - 1000-747,  SABARI GARDENS</t>
  </si>
  <si>
    <t>1000-756</t>
  </si>
  <si>
    <t>BILL NO - 1000-756,  SABARI GARDENS</t>
  </si>
  <si>
    <t>NEEV ENTERPRISE(AAQFN6654B)</t>
  </si>
  <si>
    <t>NE/0001/21-22</t>
  </si>
  <si>
    <t>BILL NO - NE/0001/21-22, DT- 26.05.21 ,  SABARI GARDENS</t>
  </si>
  <si>
    <t>NE/0005/21-22</t>
  </si>
  <si>
    <t>BILL NO - NE/0005/21-22, DT- 26.07.21 ,  SABARI GARDENS</t>
  </si>
  <si>
    <t>1000/22-23-185</t>
  </si>
  <si>
    <t>BILL NO - 1000/22-23/185</t>
  </si>
  <si>
    <t>1000/22-23-186</t>
  </si>
  <si>
    <t>BILL NO - 1000/22-23/186</t>
  </si>
  <si>
    <t>NE/0018/22-23</t>
  </si>
  <si>
    <t>BILL NO : NE/0018/22-23</t>
  </si>
  <si>
    <t>NE/0019/22-23</t>
  </si>
  <si>
    <t>BILL NO : NE/0019/22-23</t>
  </si>
  <si>
    <t>NE/0022/22-23</t>
  </si>
  <si>
    <t>BILL NO : NE/0022/22-23</t>
  </si>
  <si>
    <t>1000-22-23-313</t>
  </si>
  <si>
    <t>BILL NO - 1000/22-23/313</t>
  </si>
  <si>
    <t>NE/0029/22-23</t>
  </si>
  <si>
    <t>BILL NO : NE/00029/22-23</t>
  </si>
  <si>
    <t>NE/0030/22-23</t>
  </si>
  <si>
    <t>BILL NO : NE/0030/22-23</t>
  </si>
  <si>
    <t>NE/0031/22-23</t>
  </si>
  <si>
    <t>BILL NO : NE/0031/22-23, CASE NO :102</t>
  </si>
  <si>
    <t>NE/0032/22-23</t>
  </si>
  <si>
    <t>BILL NO : NE/0032/22-23, CASE NO: 104</t>
  </si>
  <si>
    <t>NE/0038/22-23</t>
  </si>
  <si>
    <t>BILL NO : NE/0038/22-23, ONE MERAKI</t>
  </si>
  <si>
    <t>1000-22-23-384</t>
  </si>
  <si>
    <t>BILL NO - 1000/22-23-384</t>
  </si>
  <si>
    <t>1000-22-23-392</t>
  </si>
  <si>
    <t>BILL NO - 1000/22-23-392</t>
  </si>
  <si>
    <t>1000/22-23-404</t>
  </si>
  <si>
    <t>BILL NOT REC AS PER GST DATA BOOK BILL</t>
  </si>
  <si>
    <t>1000-22-23-432</t>
  </si>
  <si>
    <t>1000/22-23-456</t>
  </si>
  <si>
    <t>BILL NO - 1000/22-23-467</t>
  </si>
  <si>
    <t>BILL NO - 1000/22-23-472</t>
  </si>
  <si>
    <t>NE/0049/22-23</t>
  </si>
  <si>
    <t>BILL NO : NE/0049/22-23, ONE MERAK  (RMC M20:33CUM,M35:12CUM) MERAKI ARENA G+1 ENTRANCE DRIVEWAY SLAB AND 6.00 MTRS ROAD)</t>
  </si>
  <si>
    <t>NE/0053/22-23</t>
  </si>
  <si>
    <t>BILL NO : NE/0058/22-23, ONE MERAKI ( (PUMPING CHARGES FOR RMC ON 24.07.22 47 CUM B2-POUR-3 B WING SLAB)</t>
  </si>
  <si>
    <t>MAURYA ELECTRICAL WORKS</t>
  </si>
  <si>
    <t>3272</t>
  </si>
  <si>
    <t>02</t>
  </si>
  <si>
    <t>3297</t>
  </si>
  <si>
    <t>3307</t>
  </si>
  <si>
    <t>3361</t>
  </si>
  <si>
    <t>3367</t>
  </si>
  <si>
    <t>1-Apr-22 to 31-Aug-22</t>
  </si>
  <si>
    <t>NE/0002/22-23</t>
  </si>
  <si>
    <t>BILL NO - NE/0002/21-22,  ONE MERAKI</t>
  </si>
  <si>
    <t>NE/0003/22-23</t>
  </si>
  <si>
    <t>BILL NO - NE/0003/21-22,  ONE MERAKI</t>
  </si>
  <si>
    <t>NE/0004/22-23</t>
  </si>
  <si>
    <t>BILL NO - NE/0004/22-23,  ONE MERAKI</t>
  </si>
  <si>
    <t>NE/0005/22-23</t>
  </si>
  <si>
    <t>BILL NO - NE/0005/22-23,  ONE MERAKI</t>
  </si>
  <si>
    <t>NE/0006/22-23</t>
  </si>
  <si>
    <t>BILL NO - NE/0006/22-23,  ONE MERAKI</t>
  </si>
  <si>
    <t>NE/0007/22-23</t>
  </si>
  <si>
    <t>CASE NO 36, BILL NO: NE/0007/22-23, ONE MERAKI</t>
  </si>
  <si>
    <t>NE/0008/22-23</t>
  </si>
  <si>
    <t>CASE NO 36, BILL NO: NE/0009/22-23, ONE MERAKI</t>
  </si>
  <si>
    <t>NE/0010/22-23</t>
  </si>
  <si>
    <t>BILL NO: NE/0010/22-23, ONE MERAKI</t>
  </si>
  <si>
    <t>NE/0011/22-23</t>
  </si>
  <si>
    <t>BILL NO: NE/011/22-23, ONE MERAKI</t>
  </si>
  <si>
    <t>NE/0021/22-23</t>
  </si>
  <si>
    <t>BILL NO : NE/0021/22-23</t>
  </si>
  <si>
    <t>NE/0023/22-23</t>
  </si>
  <si>
    <t>BILL NO : NE/0023/22-23</t>
  </si>
  <si>
    <t>NE/0024/22-23</t>
  </si>
  <si>
    <t>BILL NO : NE/0024/22-23</t>
  </si>
  <si>
    <t>NE/0026/22-23</t>
  </si>
  <si>
    <t>BILL NO : NE/0026/22-23 ( W.SAND:845.56T,M1:101.54T,M2:100.34T,W.SAND:197.73T,W.SAND:71.36T) ONE MERAKI)</t>
  </si>
  <si>
    <t>NE/0027/22-23</t>
  </si>
  <si>
    <t>BILL NO : NE/0027/22-23</t>
  </si>
  <si>
    <t>NE/0028/22-23</t>
  </si>
  <si>
    <t>BILL NO: NE/0028/22-23</t>
  </si>
  <si>
    <t>NE/0034/22-23</t>
  </si>
  <si>
    <t>BILL NO : NE/0034/22-23</t>
  </si>
  <si>
    <t>NE/0036/22-23</t>
  </si>
  <si>
    <t>BILL NO : NE/0036/22-23, ONE MERAKI</t>
  </si>
  <si>
    <t>NE/0039/22-23</t>
  </si>
  <si>
    <t>BILL NO : NE/0039/22-23, ONE MERAKI</t>
  </si>
  <si>
    <t>NE/0047/22-23</t>
  </si>
  <si>
    <t>BILL NO : NE/0047/22-23, ONE MERAKI</t>
  </si>
  <si>
    <t>NE/0048/22-23</t>
  </si>
  <si>
    <t>BILL NO : NE/0048/22-23, ONE MERAKI</t>
  </si>
  <si>
    <t>1-Feb-22 to 31-Aug-22</t>
  </si>
  <si>
    <t>ZP SHREE LAB &amp; CONSULTANCY(AKMPC4398P)</t>
  </si>
  <si>
    <t>SLC/INV/462/21-22</t>
  </si>
  <si>
    <t>BILL NO.SLC/INV/462/21-22</t>
  </si>
  <si>
    <t>SLC/INV/472/21-22</t>
  </si>
  <si>
    <t>BILL NO.SLC/INV/472/21-22</t>
  </si>
  <si>
    <t>SLC/INV/529/21-22</t>
  </si>
  <si>
    <t>BILL NO.SLC/INV/529/21-22</t>
  </si>
  <si>
    <t>ZP URBAN LAB CONSULTANTS(AAEFU8275H)</t>
  </si>
  <si>
    <t>KLR/22/002312</t>
  </si>
  <si>
    <t>BILL NO.KLR/22/002312</t>
  </si>
  <si>
    <t>ZP F M TESTING LAB(AOMPP6000R)</t>
  </si>
  <si>
    <t>0237</t>
  </si>
  <si>
    <t>BILL NO 0237</t>
  </si>
  <si>
    <t>0406</t>
  </si>
  <si>
    <t>CASE NO  - 280522.1- FM TESTING LAB(CUBE TEST) MERAKI ONE</t>
  </si>
  <si>
    <t>CASE NO - 107220795( CUBE TEST REPORTS) ONE MERAKI</t>
  </si>
  <si>
    <t>CASE NO : 260722.4 (CUBE TEST REPORTS) ONE MERAKI</t>
  </si>
  <si>
    <t>1445</t>
  </si>
  <si>
    <t>CASE NO  - 10922.1 ( F.M TESTING LAB(ONE MERAKI CUBE TESTING CHARGES)</t>
  </si>
  <si>
    <t>SHUBH M L SHAH &amp; SONS STEEL PRIVATE LIMITED(AACCK5531B)</t>
  </si>
  <si>
    <t>K38053</t>
  </si>
  <si>
    <t>BILL NO -K38053 - SABARI GARDENS</t>
  </si>
  <si>
    <t>THANE STEELS LIMITED(AABCT1119R)</t>
  </si>
  <si>
    <t>TSL00618/2021-22</t>
  </si>
  <si>
    <t>BILL NO - TSL00618/2021-22</t>
  </si>
  <si>
    <t>K39438</t>
  </si>
  <si>
    <t>BILL NO -K39438 - SABARI GARDENS</t>
  </si>
  <si>
    <t>0192/21-22</t>
  </si>
  <si>
    <t>BILL NO -0192/21-22 - SABARI GARDENS</t>
  </si>
  <si>
    <t>SHRI GOPESHWAR STEELS(ABOFS0913P)</t>
  </si>
  <si>
    <t>B2B2909</t>
  </si>
  <si>
    <t>BILL NO - B2B2909 - T1</t>
  </si>
  <si>
    <t>B2B2920</t>
  </si>
  <si>
    <t>BILL NO - B2B2920 - T1</t>
  </si>
  <si>
    <t>B2B2991</t>
  </si>
  <si>
    <t>BILL NO - B2B2991 - T1</t>
  </si>
  <si>
    <t>B2B2989</t>
  </si>
  <si>
    <t>BILL NO - B2B2989 - T1</t>
  </si>
  <si>
    <t>K009</t>
  </si>
  <si>
    <t>BILL NO - K009</t>
  </si>
  <si>
    <t>K089</t>
  </si>
  <si>
    <t>BILL NO - K089</t>
  </si>
  <si>
    <t>B2B130</t>
  </si>
  <si>
    <t>BILL NO - B2B130- T1</t>
  </si>
  <si>
    <t>B2B136</t>
  </si>
  <si>
    <t>BILL NO - B2B136- T1</t>
  </si>
  <si>
    <t>B2B134</t>
  </si>
  <si>
    <t>BILL NO - B2B134- T1</t>
  </si>
  <si>
    <t>B2B187</t>
  </si>
  <si>
    <t>BILL NO - B2B187- T1</t>
  </si>
  <si>
    <t>B2B184</t>
  </si>
  <si>
    <t>BILL NO - B2B184- T1 CASE NO 39</t>
  </si>
  <si>
    <t>161</t>
  </si>
  <si>
    <t>BILL NO -161</t>
  </si>
  <si>
    <t>B2B304</t>
  </si>
  <si>
    <t>BILL NO - B2B304</t>
  </si>
  <si>
    <t>B2B321</t>
  </si>
  <si>
    <t>BILL NO - B2B321</t>
  </si>
  <si>
    <t>B2B355</t>
  </si>
  <si>
    <t>BILL NO - B2B355</t>
  </si>
  <si>
    <t>0042/22-23</t>
  </si>
  <si>
    <t>SUB DEWATIRNG PUMP QTY 3NOS , STARTER QTY 3NOS , HOSE PIPE QTY 180 MTR , HOSE CLAMP QTY 25NOS , HOSE COPLER QTY 20NOS - CASE NO 29</t>
  </si>
  <si>
    <t>B2B488</t>
  </si>
  <si>
    <t>CASE NO 51 - M S TMT 721420 QTY 10,000KG ( PAID BILL TO BILL )</t>
  </si>
  <si>
    <t>B2B487</t>
  </si>
  <si>
    <t>CASE NO 51 - M S TMT 721420 QTY 17,120 KG &amp; M S TMT 721420  QTY 3,010KG ( PAID BILL TO BILL )</t>
  </si>
  <si>
    <t>B2B489</t>
  </si>
  <si>
    <t>CASE NO 51 - M S TMT 721420 QTY 9,890 KG , M S TMT 721420 QTY 19,780 KG  ( PAID BILL TO BILL )</t>
  </si>
  <si>
    <t>B2B58884</t>
  </si>
  <si>
    <t>CASE NO 66 - M S TMT 721420 QTY 20000 KG , M S TMT 721420 QTY 19,980 KG  ( PAID BILL TO BILL )</t>
  </si>
  <si>
    <t>K1463</t>
  </si>
  <si>
    <t>CASE NO  80 - MS BAR</t>
  </si>
  <si>
    <t>K1759</t>
  </si>
  <si>
    <t>CASE NO 86</t>
  </si>
  <si>
    <t>K1822</t>
  </si>
  <si>
    <t>G.I. WIRE 18G -7217010-KGS QTY 1,000KG</t>
  </si>
  <si>
    <t>K1925</t>
  </si>
  <si>
    <t>CASE NO - 390 MS BAR TMT HSN KG</t>
  </si>
  <si>
    <t xml:space="preserve">K2044_x000D_
</t>
  </si>
  <si>
    <t>BILL NO : K2044</t>
  </si>
  <si>
    <t>B2B1007</t>
  </si>
  <si>
    <t>CASE NO 63 FOR GRD FLR A WING</t>
  </si>
  <si>
    <t>B2B1006</t>
  </si>
  <si>
    <t>CASE NO 63 GROUND FLOOR A WING</t>
  </si>
  <si>
    <t>B2B1046</t>
  </si>
  <si>
    <t>CASE NO 64  - M S TMT BAR</t>
  </si>
  <si>
    <t>B2B1064</t>
  </si>
  <si>
    <t>CASE NO 64  - M S WIRES QTY 1,040KG</t>
  </si>
  <si>
    <t>B2B1109</t>
  </si>
  <si>
    <t>CASE NO 67</t>
  </si>
  <si>
    <t>B2B1207</t>
  </si>
  <si>
    <t>CASE NO 74, M S TMT BAR 72142090</t>
  </si>
  <si>
    <t>DN/27</t>
  </si>
  <si>
    <t>DEBIT NOTE NO 27, DISCOUNT ALLOWED IGST</t>
  </si>
  <si>
    <t>B2B1211</t>
  </si>
  <si>
    <t>CASE NO 74, M S TMT BARS 72142090</t>
  </si>
  <si>
    <t>B2B1265</t>
  </si>
  <si>
    <t>CASE NO 74.1, M S WIRES 72171020</t>
  </si>
  <si>
    <t>CASE NO 105</t>
  </si>
  <si>
    <t>CASE NO 105/112</t>
  </si>
  <si>
    <t>B2B1429</t>
  </si>
  <si>
    <t>CASE NO 119</t>
  </si>
  <si>
    <t>K2847</t>
  </si>
  <si>
    <t>A.B. AJMERA &amp; CO(AAVFA0036B)</t>
  </si>
  <si>
    <t>42/2022-23</t>
  </si>
  <si>
    <t>OM STEEL</t>
  </si>
  <si>
    <t>1101/22-23</t>
  </si>
  <si>
    <t>CASE NO 85 STEEL TMT BARS FOR B &amp; C WING</t>
  </si>
  <si>
    <t>1103/22-23</t>
  </si>
  <si>
    <t>K3115</t>
  </si>
  <si>
    <t>BILL NO K3115</t>
  </si>
  <si>
    <t>ZC VINOD GELYE(AQEPG8039P)</t>
  </si>
  <si>
    <t>P</t>
  </si>
  <si>
    <t>B NO TREE CUTTING</t>
  </si>
  <si>
    <t>TREE TRABSPLANT &amp; CUT BILL</t>
  </si>
  <si>
    <t>1-Jul-22 to 31-Aug-22</t>
  </si>
  <si>
    <t>ASHTA VINAYAK WATER SUPPLIERS</t>
  </si>
  <si>
    <t>918</t>
  </si>
  <si>
    <t>917</t>
  </si>
  <si>
    <t>Architect &amp; Structural Fees</t>
  </si>
  <si>
    <t>Professional fees</t>
  </si>
  <si>
    <t>COST OF CONSTRUCTION WING A</t>
  </si>
  <si>
    <t>Balcony/FB/ Terrace Area/ Chhajja in Sq. M.</t>
  </si>
  <si>
    <t>Other Area/ Gents Toilet/Fitness Centre in Sq. M.</t>
  </si>
  <si>
    <t>Basement 1</t>
  </si>
  <si>
    <t>Basement 2</t>
  </si>
  <si>
    <t>Basement 3</t>
  </si>
  <si>
    <t>1st Podium Floor</t>
  </si>
  <si>
    <t>-</t>
  </si>
  <si>
    <t>16th Floor</t>
  </si>
  <si>
    <t>17th Floor</t>
  </si>
  <si>
    <t>18th Floor</t>
  </si>
  <si>
    <t>19th Floor</t>
  </si>
  <si>
    <t>COST OF CONSTRUCTION WING B</t>
  </si>
  <si>
    <t>REFUGE AREA in Sq.  M.</t>
  </si>
  <si>
    <t>Deep Excavation &amp; Piling Working</t>
  </si>
  <si>
    <t>Summary of Cost of Construction</t>
  </si>
  <si>
    <t>Completed Area in Sq. M.</t>
  </si>
  <si>
    <t>Plinth Area Calculation</t>
  </si>
  <si>
    <t>Total Construction Area in Sq. M.</t>
  </si>
  <si>
    <t>Excavation</t>
  </si>
  <si>
    <t>8985585797</t>
  </si>
  <si>
    <t>8985586097</t>
  </si>
  <si>
    <t>8985586317</t>
  </si>
  <si>
    <t>8985586527</t>
  </si>
  <si>
    <t>8310818691</t>
  </si>
  <si>
    <t>8310818690</t>
  </si>
  <si>
    <t>8985587047</t>
  </si>
  <si>
    <t>8985587040</t>
  </si>
  <si>
    <t>8985587177</t>
  </si>
  <si>
    <t>8985587175</t>
  </si>
  <si>
    <t>8985587181</t>
  </si>
  <si>
    <t>8985587298</t>
  </si>
  <si>
    <t>8985587320</t>
  </si>
  <si>
    <t>MH2203057662</t>
  </si>
  <si>
    <t>SCPL/22-23/0658</t>
  </si>
  <si>
    <t>10114</t>
  </si>
  <si>
    <t>1017</t>
  </si>
  <si>
    <t>4T1 FIRE FITTING EQUIPMENTS</t>
  </si>
  <si>
    <t>1-Sep-22 to 30-Sep-22</t>
  </si>
  <si>
    <t>HIRAO TRADING CO</t>
  </si>
  <si>
    <t>0332/22-23</t>
  </si>
  <si>
    <t>Fire Fitting Equipment</t>
  </si>
  <si>
    <t>NE/0055/22-23</t>
  </si>
  <si>
    <t>1000/22-23/584</t>
  </si>
  <si>
    <t>NE/0054/22-23</t>
  </si>
  <si>
    <t>NE/0057/22-23</t>
  </si>
  <si>
    <t>NE/0061/22-23</t>
  </si>
  <si>
    <t>K1679</t>
  </si>
  <si>
    <t>1220/22-23</t>
  </si>
  <si>
    <t>K3543</t>
  </si>
  <si>
    <t>K3544</t>
  </si>
  <si>
    <t>K3592</t>
  </si>
  <si>
    <t>K3593</t>
  </si>
  <si>
    <t>SLC/INV/207/2023</t>
  </si>
  <si>
    <t>1897</t>
  </si>
  <si>
    <t>4T1 PROFESSIONAL FEES</t>
  </si>
  <si>
    <t>ZP JIGER BIPIN MEHTA(AALPM3480F)</t>
  </si>
  <si>
    <t>INV20/AUG/22</t>
  </si>
  <si>
    <t>ZP VENTURX PROJECTS SERVICES LLP(AATFV8554H)</t>
  </si>
  <si>
    <t>VPSL/2022-23/97</t>
  </si>
  <si>
    <t>ZP SIYA CAPITAL(AETFS8372Q)</t>
  </si>
  <si>
    <t>SC/22-23/01</t>
  </si>
  <si>
    <t>ZP JALINDAR ROUNDHAL(BOBPR7751D)</t>
  </si>
  <si>
    <t>ZP BUILDCROWN MEP SERVICES CONSULTANT LLP(AAWFB4803C)</t>
  </si>
  <si>
    <t>BMSC/M/006/21-22</t>
  </si>
  <si>
    <t>Admin</t>
  </si>
  <si>
    <t>DR.VINAY DHAWALE(ABEPD2261M)</t>
  </si>
  <si>
    <t>817</t>
  </si>
  <si>
    <t>ZP AMIN R RATNANI(ADZPR2048F)</t>
  </si>
  <si>
    <t>R/22/22-23</t>
  </si>
  <si>
    <t>4T1  INSURANCE</t>
  </si>
  <si>
    <t>SBI GENERAL INSURANCE CO LTD</t>
  </si>
  <si>
    <t>80412370</t>
  </si>
  <si>
    <t>SBI General insurance</t>
  </si>
  <si>
    <t>September</t>
  </si>
  <si>
    <t>Unpaid Bills</t>
  </si>
  <si>
    <t>Materials</t>
  </si>
  <si>
    <t>Invoice No.</t>
  </si>
  <si>
    <t>Atri Group</t>
  </si>
  <si>
    <t>Proforma</t>
  </si>
  <si>
    <t>27.09.2022</t>
  </si>
  <si>
    <t>TOTAL</t>
  </si>
  <si>
    <t>seven hills</t>
  </si>
  <si>
    <t>16.09.2022</t>
  </si>
  <si>
    <t>GST Amount</t>
  </si>
  <si>
    <t>ZC TOTAL FOUNDATION</t>
  </si>
  <si>
    <t>099/TF/22-23</t>
  </si>
  <si>
    <t>100/TF/22-23</t>
  </si>
  <si>
    <t>8985590002</t>
  </si>
  <si>
    <t>8985590001</t>
  </si>
  <si>
    <t>8310823673</t>
  </si>
  <si>
    <t>8310824278</t>
  </si>
  <si>
    <t>8985590649</t>
  </si>
  <si>
    <t>8985590628</t>
  </si>
  <si>
    <t>8310824286</t>
  </si>
  <si>
    <t>8985590788</t>
  </si>
  <si>
    <t>8985590786</t>
  </si>
  <si>
    <t>8985590920</t>
  </si>
  <si>
    <t>8985591322</t>
  </si>
  <si>
    <t>8985591298</t>
  </si>
  <si>
    <t>8985592985</t>
  </si>
  <si>
    <t>8985592982</t>
  </si>
  <si>
    <t>8985592993</t>
  </si>
  <si>
    <t>8985593563</t>
  </si>
  <si>
    <t>8985593584</t>
  </si>
  <si>
    <t>8908022411</t>
  </si>
  <si>
    <t>8908022407</t>
  </si>
  <si>
    <t>8908022408</t>
  </si>
  <si>
    <t>8908022415</t>
  </si>
  <si>
    <t>8908022412</t>
  </si>
  <si>
    <t>8908022409</t>
  </si>
  <si>
    <t>8310829397</t>
  </si>
  <si>
    <t>8908022454</t>
  </si>
  <si>
    <t>8908022455</t>
  </si>
  <si>
    <t>8908022456</t>
  </si>
  <si>
    <t>MH2203088345</t>
  </si>
  <si>
    <t>MH2203088395</t>
  </si>
  <si>
    <t>MH2203090505</t>
  </si>
  <si>
    <t>MH2203090442</t>
  </si>
  <si>
    <t>8310831427</t>
  </si>
  <si>
    <t>8985595400</t>
  </si>
  <si>
    <t>8985595552</t>
  </si>
  <si>
    <t>8310832243</t>
  </si>
  <si>
    <t>8310832242</t>
  </si>
  <si>
    <t>8310832347</t>
  </si>
  <si>
    <t>8310832344</t>
  </si>
  <si>
    <t>MH2203094884</t>
  </si>
  <si>
    <t>MH2203094873</t>
  </si>
  <si>
    <t>8310833485</t>
  </si>
  <si>
    <t>8310833473</t>
  </si>
  <si>
    <t>8310833421</t>
  </si>
  <si>
    <t>8310833608</t>
  </si>
  <si>
    <t>8310833534</t>
  </si>
  <si>
    <t>8310833533</t>
  </si>
  <si>
    <t>MH2203099595</t>
  </si>
  <si>
    <t>MH2203099593</t>
  </si>
  <si>
    <t>8985598187</t>
  </si>
  <si>
    <t>MH2203100502</t>
  </si>
  <si>
    <t>8302262630</t>
  </si>
  <si>
    <t>8302262629</t>
  </si>
  <si>
    <t>8302262628</t>
  </si>
  <si>
    <t>8302262623</t>
  </si>
  <si>
    <t>8302262624</t>
  </si>
  <si>
    <t>8302262633</t>
  </si>
  <si>
    <t>8302262627</t>
  </si>
  <si>
    <t>8302262625</t>
  </si>
  <si>
    <t>8302262632</t>
  </si>
  <si>
    <t>8302262626</t>
  </si>
  <si>
    <t>8302262634</t>
  </si>
  <si>
    <t>8302262631</t>
  </si>
  <si>
    <t>MH2203101107</t>
  </si>
  <si>
    <t>8310835500</t>
  </si>
  <si>
    <t>8310835509</t>
  </si>
  <si>
    <t>8310836281</t>
  </si>
  <si>
    <t>8310836298</t>
  </si>
  <si>
    <t>8310836314</t>
  </si>
  <si>
    <t>8310836313</t>
  </si>
  <si>
    <t>8310836378</t>
  </si>
  <si>
    <t>8310836342</t>
  </si>
  <si>
    <t>8310836339</t>
  </si>
  <si>
    <t>8310836330</t>
  </si>
  <si>
    <t>8310836329</t>
  </si>
  <si>
    <t>8310836815</t>
  </si>
  <si>
    <t>MH22031112871</t>
  </si>
  <si>
    <t>MH2203112831</t>
  </si>
  <si>
    <t>MH2203074045</t>
  </si>
  <si>
    <t>MH2203074630</t>
  </si>
  <si>
    <t>MH2203076459</t>
  </si>
  <si>
    <t>SUPERIOR CONCRETE PRODUCTS LLP</t>
  </si>
  <si>
    <t>SCPL/22-23/0869</t>
  </si>
  <si>
    <t>MHL/BLC/1122/001</t>
  </si>
  <si>
    <t>MHL/BLC/1122/002</t>
  </si>
  <si>
    <t>MHL/BLC/1222/002</t>
  </si>
  <si>
    <t>MHL/BLC/1222/001</t>
  </si>
  <si>
    <t>HIMRPL10956</t>
  </si>
  <si>
    <t>PADMAVATI MARKETING</t>
  </si>
  <si>
    <t>PM/1185/22-23</t>
  </si>
  <si>
    <t>4T1 CHEMICALS MATERIALS</t>
  </si>
  <si>
    <t>1-Oct-22 to 31-Dec-22</t>
  </si>
  <si>
    <t>VEDANT MARKETING</t>
  </si>
  <si>
    <t>1868/22-23</t>
  </si>
  <si>
    <t>2005/22-23</t>
  </si>
  <si>
    <t>2006/22-23</t>
  </si>
  <si>
    <t>2036/22-23</t>
  </si>
  <si>
    <t>2261/22-23</t>
  </si>
  <si>
    <t>2291/22-23</t>
  </si>
  <si>
    <t>ZC MORE ELECTRICAL &amp; ENGINEERING WORKS</t>
  </si>
  <si>
    <t xml:space="preserve">140_x000D_
</t>
  </si>
  <si>
    <t>142</t>
  </si>
  <si>
    <t>141</t>
  </si>
  <si>
    <t>148</t>
  </si>
  <si>
    <t>149</t>
  </si>
  <si>
    <t>151</t>
  </si>
  <si>
    <t>N K TRADING CO</t>
  </si>
  <si>
    <t>10222</t>
  </si>
  <si>
    <t>10245</t>
  </si>
  <si>
    <t>10246</t>
  </si>
  <si>
    <t>JAI MAHAKALI ENTERPRISES</t>
  </si>
  <si>
    <t>10299</t>
  </si>
  <si>
    <t>EAGLE SALES CORPORATION</t>
  </si>
  <si>
    <t>1/12885-22/23</t>
  </si>
  <si>
    <t>1/12873-22/23</t>
  </si>
  <si>
    <t>1/13643-22/23</t>
  </si>
  <si>
    <t>10343</t>
  </si>
  <si>
    <t>2/1970-22/23</t>
  </si>
  <si>
    <t>10356</t>
  </si>
  <si>
    <t>1/14272-22/23</t>
  </si>
  <si>
    <t>10357</t>
  </si>
  <si>
    <t>10373</t>
  </si>
  <si>
    <t>10372</t>
  </si>
  <si>
    <t>ZC PARMAR KHIMJI MAVJI &amp; CO</t>
  </si>
  <si>
    <t>86</t>
  </si>
  <si>
    <t>A.B. AJMERA &amp; CO</t>
  </si>
  <si>
    <t>58/2022-23</t>
  </si>
  <si>
    <t>57/2022-23</t>
  </si>
  <si>
    <t>59/2022-23</t>
  </si>
  <si>
    <t>63/2022-23</t>
  </si>
  <si>
    <t>65/2022-23</t>
  </si>
  <si>
    <t>64/2022-23</t>
  </si>
  <si>
    <t>K B AJMERA &amp; COMPANY</t>
  </si>
  <si>
    <t>2157</t>
  </si>
  <si>
    <t>71/2022-23</t>
  </si>
  <si>
    <t>73/2022-23</t>
  </si>
  <si>
    <t>74/2022-23</t>
  </si>
  <si>
    <t>79/2022-23</t>
  </si>
  <si>
    <t>78/22-23</t>
  </si>
  <si>
    <t>77/2022-23</t>
  </si>
  <si>
    <t>1P T1 CGST INPUT @02.50%</t>
  </si>
  <si>
    <t>OCT-22</t>
  </si>
  <si>
    <t>NOV-22</t>
  </si>
  <si>
    <t>`</t>
  </si>
  <si>
    <t>MEHTA ENETERPRISES</t>
  </si>
  <si>
    <t>336</t>
  </si>
  <si>
    <t>348</t>
  </si>
  <si>
    <t>MUNSHI FASTENERS</t>
  </si>
  <si>
    <t>313</t>
  </si>
  <si>
    <t>373</t>
  </si>
  <si>
    <t>402</t>
  </si>
  <si>
    <t>411</t>
  </si>
  <si>
    <t>430</t>
  </si>
  <si>
    <t>ZC ATRI BUILDTECH - RESI</t>
  </si>
  <si>
    <t>AB/OM001</t>
  </si>
  <si>
    <t>AB/0M002</t>
  </si>
  <si>
    <t>AB/0M003</t>
  </si>
  <si>
    <t>AB/OM004</t>
  </si>
  <si>
    <t>AB/OM005</t>
  </si>
  <si>
    <t>AB/OM006</t>
  </si>
  <si>
    <t>AB/0M008</t>
  </si>
  <si>
    <t>155</t>
  </si>
  <si>
    <t>AB/0M009</t>
  </si>
  <si>
    <t>R.K. DRILLING</t>
  </si>
  <si>
    <t>061-2022</t>
  </si>
  <si>
    <t>ZC R K CONSTRUCTIONS</t>
  </si>
  <si>
    <t xml:space="preserve">13_x000D_
</t>
  </si>
  <si>
    <t>1662/22-23</t>
  </si>
  <si>
    <t>S2P SANITATION SERVICES</t>
  </si>
  <si>
    <t xml:space="preserve">S2P/22-23/265_x000D_
</t>
  </si>
  <si>
    <t>1889/22-23</t>
  </si>
  <si>
    <t>1945</t>
  </si>
  <si>
    <t>2225</t>
  </si>
  <si>
    <t>CONCRETE WORKS CONSTRUCTION CHEMICALS PVT LTD</t>
  </si>
  <si>
    <t>CWC/DOM/0392</t>
  </si>
  <si>
    <t>2238</t>
  </si>
  <si>
    <t>3396</t>
  </si>
  <si>
    <t>3394</t>
  </si>
  <si>
    <t>3393</t>
  </si>
  <si>
    <t>NEEV ENTERPRISE</t>
  </si>
  <si>
    <t>NE/0064/22-23</t>
  </si>
  <si>
    <t>NE/0067/22-23</t>
  </si>
  <si>
    <t>NE/0073/22-23</t>
  </si>
  <si>
    <t>NE/0072/22-23</t>
  </si>
  <si>
    <t>NE/0075/22-23</t>
  </si>
  <si>
    <t>NE/0074/22-23</t>
  </si>
  <si>
    <t>NE/0076/22-23</t>
  </si>
  <si>
    <t>NE/0078/22-23</t>
  </si>
  <si>
    <t>NE/0081/22-23</t>
  </si>
  <si>
    <t>K3879</t>
  </si>
  <si>
    <t>K4076</t>
  </si>
  <si>
    <t>K4077</t>
  </si>
  <si>
    <t>K4183</t>
  </si>
  <si>
    <t xml:space="preserve">K4431_x000D_
</t>
  </si>
  <si>
    <t>K4539</t>
  </si>
  <si>
    <t>B2B2110</t>
  </si>
  <si>
    <t>THALIA STEELS</t>
  </si>
  <si>
    <t>K215</t>
  </si>
  <si>
    <t>B2B2128</t>
  </si>
  <si>
    <t>K4763</t>
  </si>
  <si>
    <t>K4827</t>
  </si>
  <si>
    <t>K4887</t>
  </si>
  <si>
    <t>K5135</t>
  </si>
  <si>
    <t>K5301</t>
  </si>
  <si>
    <t>K5368</t>
  </si>
  <si>
    <t>B2B2458</t>
  </si>
  <si>
    <t>B2B2451</t>
  </si>
  <si>
    <t>K5716</t>
  </si>
  <si>
    <t>MM METATRADE PRIVATE LIMITED</t>
  </si>
  <si>
    <t>25/22-23</t>
  </si>
  <si>
    <t>K5852</t>
  </si>
  <si>
    <t>K5888</t>
  </si>
  <si>
    <t>UTKRUSHTRA VASTU WAANIJYA</t>
  </si>
  <si>
    <t>FY22-23/UVW/2056</t>
  </si>
  <si>
    <t>ZC RAJ ENTERPRISES</t>
  </si>
  <si>
    <t>28/22-23</t>
  </si>
  <si>
    <t>HITACHI LIFT INDIA PVT LTD-PO-WORK ORDER</t>
  </si>
  <si>
    <t>ZP JIGER BIPIN MEHTA</t>
  </si>
  <si>
    <t>INV21/SEP/22</t>
  </si>
  <si>
    <t>ZP VENTURX PROJECTS SERVICES LLP</t>
  </si>
  <si>
    <t>VPSL/2022-23/106</t>
  </si>
  <si>
    <t>ZC SIDHPURA &amp; ASSOCIATES</t>
  </si>
  <si>
    <t>SA/10/01</t>
  </si>
  <si>
    <t xml:space="preserve">ZP VASTUKALA CONSULTANTS (I) PVT LTD </t>
  </si>
  <si>
    <t>MUM/2223/OCT/129</t>
  </si>
  <si>
    <t>INV 22/OCT/22</t>
  </si>
  <si>
    <t>VPSL/2022-23/111</t>
  </si>
  <si>
    <t xml:space="preserve">SA/11/01_x000D_
</t>
  </si>
  <si>
    <t>ZP HANSAL PARIKH &amp; ASSOCIATES</t>
  </si>
  <si>
    <t>HPA/22-23/0062</t>
  </si>
  <si>
    <t>ZP ARCHITYPE3D IMAGES</t>
  </si>
  <si>
    <t>AT3DI0024</t>
  </si>
  <si>
    <t>ZP V.S. JADON &amp; CO. VALUERS LLP</t>
  </si>
  <si>
    <t>1737/22-23</t>
  </si>
  <si>
    <t>INV23/NOV '22</t>
  </si>
  <si>
    <t>ZP S R M CONSULTANTS</t>
  </si>
  <si>
    <t>003</t>
  </si>
  <si>
    <t>VPSL/2022-23/117</t>
  </si>
  <si>
    <t>ZP SHANGHVI &amp; ASSOCIATES CONSULTANTS PVT LTD</t>
  </si>
  <si>
    <t>SACPL/261/22-23</t>
  </si>
  <si>
    <t>ZP P R CONSULTANTS</t>
  </si>
  <si>
    <t>PRC/2022-23/133</t>
  </si>
  <si>
    <t>ZP AMS CONSULTANTS</t>
  </si>
  <si>
    <t>02/SSD-MTB/22</t>
  </si>
  <si>
    <t>DR.VINAY DHAWALE</t>
  </si>
  <si>
    <t>862</t>
  </si>
  <si>
    <t>TUSHAR STEEL</t>
  </si>
  <si>
    <t>TS/243</t>
  </si>
  <si>
    <t>MD ALIFSANI RAZA</t>
  </si>
  <si>
    <t>021</t>
  </si>
  <si>
    <t>893</t>
  </si>
  <si>
    <t>911</t>
  </si>
  <si>
    <t>R/29/22-23</t>
  </si>
  <si>
    <t>ZC DINESH MORE</t>
  </si>
  <si>
    <t>05</t>
  </si>
  <si>
    <t>05/A</t>
  </si>
  <si>
    <t>07</t>
  </si>
  <si>
    <t>08</t>
  </si>
  <si>
    <t>09</t>
  </si>
  <si>
    <t>973</t>
  </si>
  <si>
    <t>972</t>
  </si>
  <si>
    <t>999</t>
  </si>
  <si>
    <t>1048</t>
  </si>
  <si>
    <t>4T1 WATER CHARGES &amp; Unloading Charges</t>
  </si>
  <si>
    <t>ZP F M TESTING LAB</t>
  </si>
  <si>
    <t xml:space="preserve">2109_x000D_
</t>
  </si>
  <si>
    <t>2241</t>
  </si>
  <si>
    <t>2645</t>
  </si>
  <si>
    <t>2959</t>
  </si>
  <si>
    <t xml:space="preserve">October </t>
  </si>
  <si>
    <t>November</t>
  </si>
  <si>
    <t>December</t>
  </si>
  <si>
    <t>MH2203113485</t>
  </si>
  <si>
    <t>MH2203113665</t>
  </si>
  <si>
    <t>MH2203113874</t>
  </si>
  <si>
    <t>MH2203113853</t>
  </si>
  <si>
    <t>8985603377</t>
  </si>
  <si>
    <t>8985603380</t>
  </si>
  <si>
    <t>8985603627</t>
  </si>
  <si>
    <t>8985603610</t>
  </si>
  <si>
    <t>8985604206</t>
  </si>
  <si>
    <t>8985604664</t>
  </si>
  <si>
    <t>8985604666</t>
  </si>
  <si>
    <t>8985604865</t>
  </si>
  <si>
    <t>8985604855</t>
  </si>
  <si>
    <t>8985604874</t>
  </si>
  <si>
    <t>8985604864</t>
  </si>
  <si>
    <t>8985604867</t>
  </si>
  <si>
    <t>8985604866</t>
  </si>
  <si>
    <t>8985604872</t>
  </si>
  <si>
    <t>8985604878</t>
  </si>
  <si>
    <t>8985605090</t>
  </si>
  <si>
    <t>8985605505</t>
  </si>
  <si>
    <t>8310844113</t>
  </si>
  <si>
    <t>8310844112</t>
  </si>
  <si>
    <t>8985606114</t>
  </si>
  <si>
    <t>MH2203121308</t>
  </si>
  <si>
    <t>MH2203121310</t>
  </si>
  <si>
    <t>8310844306</t>
  </si>
  <si>
    <t>8310844308</t>
  </si>
  <si>
    <t>8310844477</t>
  </si>
  <si>
    <t>8310844467</t>
  </si>
  <si>
    <t>8985606699</t>
  </si>
  <si>
    <t>8985606700</t>
  </si>
  <si>
    <t>MH2203122639</t>
  </si>
  <si>
    <t>8985606918</t>
  </si>
  <si>
    <t>MH2203123004</t>
  </si>
  <si>
    <t>8310845318</t>
  </si>
  <si>
    <t>8310845319</t>
  </si>
  <si>
    <t>8310845322</t>
  </si>
  <si>
    <t>8310846217</t>
  </si>
  <si>
    <t>8310846218</t>
  </si>
  <si>
    <t>8310846228</t>
  </si>
  <si>
    <t>8310846253</t>
  </si>
  <si>
    <t>8310846283</t>
  </si>
  <si>
    <t>8310846721</t>
  </si>
  <si>
    <t>8310846722</t>
  </si>
  <si>
    <t>8310846723</t>
  </si>
  <si>
    <t>8310846662</t>
  </si>
  <si>
    <t>8310846663</t>
  </si>
  <si>
    <t>8310846664</t>
  </si>
  <si>
    <t>8310846991</t>
  </si>
  <si>
    <t>8310846981</t>
  </si>
  <si>
    <t>MH2203128408</t>
  </si>
  <si>
    <t>MH2203128423</t>
  </si>
  <si>
    <t>8310847176</t>
  </si>
  <si>
    <t>8310847198</t>
  </si>
  <si>
    <t>8310847636</t>
  </si>
  <si>
    <t>8310847639</t>
  </si>
  <si>
    <t>8310848000</t>
  </si>
  <si>
    <t>8310847994</t>
  </si>
  <si>
    <t>8310847993</t>
  </si>
  <si>
    <t>8310847904</t>
  </si>
  <si>
    <t>8310847869</t>
  </si>
  <si>
    <t>8310847866</t>
  </si>
  <si>
    <t>8310847865</t>
  </si>
  <si>
    <t>8310847841</t>
  </si>
  <si>
    <t>8310847973</t>
  </si>
  <si>
    <t>8985609497</t>
  </si>
  <si>
    <t>8985609496</t>
  </si>
  <si>
    <t>8985609501</t>
  </si>
  <si>
    <t>8310848122</t>
  </si>
  <si>
    <t>MH2203130347</t>
  </si>
  <si>
    <t>MH2203130453</t>
  </si>
  <si>
    <t>8985610169</t>
  </si>
  <si>
    <t>8985610171</t>
  </si>
  <si>
    <t>8985610172</t>
  </si>
  <si>
    <t>8985610174</t>
  </si>
  <si>
    <t>MH2203132345</t>
  </si>
  <si>
    <t>MH2203132377</t>
  </si>
  <si>
    <t>MH2203132764</t>
  </si>
  <si>
    <t>MH2203132825</t>
  </si>
  <si>
    <t>8985610767</t>
  </si>
  <si>
    <t>8985610728</t>
  </si>
  <si>
    <t>8985610732</t>
  </si>
  <si>
    <t>MH2203134831</t>
  </si>
  <si>
    <t>MH2203134836</t>
  </si>
  <si>
    <t>8985611502</t>
  </si>
  <si>
    <t>8985611500</t>
  </si>
  <si>
    <t>8985611501</t>
  </si>
  <si>
    <t>8985611688</t>
  </si>
  <si>
    <t>8985611678</t>
  </si>
  <si>
    <t>8985611679</t>
  </si>
  <si>
    <t>8985612049</t>
  </si>
  <si>
    <t>8310851556</t>
  </si>
  <si>
    <t>8310851557</t>
  </si>
  <si>
    <t>MH2203137080</t>
  </si>
  <si>
    <t>MH2203137106</t>
  </si>
  <si>
    <t>8310851989</t>
  </si>
  <si>
    <t>8985612276</t>
  </si>
  <si>
    <t>8310851990</t>
  </si>
  <si>
    <t>8310852018</t>
  </si>
  <si>
    <t>8310852021</t>
  </si>
  <si>
    <t>8985612481</t>
  </si>
  <si>
    <t>MH2203138557</t>
  </si>
  <si>
    <t>MH2203138576</t>
  </si>
  <si>
    <t>8310852953</t>
  </si>
  <si>
    <t>8310852946</t>
  </si>
  <si>
    <t>MH2203139542</t>
  </si>
  <si>
    <t>8310853242</t>
  </si>
  <si>
    <t>8310853250</t>
  </si>
  <si>
    <t>8310853249</t>
  </si>
  <si>
    <t>8310853213</t>
  </si>
  <si>
    <t>8310853211</t>
  </si>
  <si>
    <t>8310853244</t>
  </si>
  <si>
    <t>8310853681</t>
  </si>
  <si>
    <t>8310853795</t>
  </si>
  <si>
    <t>8310853796</t>
  </si>
  <si>
    <t>8310853797</t>
  </si>
  <si>
    <t>8310853631</t>
  </si>
  <si>
    <t>8310853629</t>
  </si>
  <si>
    <t>M/s VEDANT MARKETING(AANFV8458J)</t>
  </si>
  <si>
    <t>3068/22-23</t>
  </si>
  <si>
    <t>8310854697</t>
  </si>
  <si>
    <t>8310854696</t>
  </si>
  <si>
    <t>8310854954</t>
  </si>
  <si>
    <t>8310854809</t>
  </si>
  <si>
    <t>8310854821</t>
  </si>
  <si>
    <t>8310854870</t>
  </si>
  <si>
    <t>8310854871</t>
  </si>
  <si>
    <t>8310854812</t>
  </si>
  <si>
    <t>8310854819</t>
  </si>
  <si>
    <t>8310855174</t>
  </si>
  <si>
    <t>8310855084</t>
  </si>
  <si>
    <t>8310855086</t>
  </si>
  <si>
    <t>8310855177</t>
  </si>
  <si>
    <t>8310855188</t>
  </si>
  <si>
    <t>8310855004</t>
  </si>
  <si>
    <t>8310855034</t>
  </si>
  <si>
    <t>8310855006</t>
  </si>
  <si>
    <t>8310854973</t>
  </si>
  <si>
    <t>8310855303</t>
  </si>
  <si>
    <t>8310855312</t>
  </si>
  <si>
    <t>8310855305</t>
  </si>
  <si>
    <t>8310855769</t>
  </si>
  <si>
    <t>8310855770</t>
  </si>
  <si>
    <t>8310855843</t>
  </si>
  <si>
    <t>8310855838</t>
  </si>
  <si>
    <t>8310855846</t>
  </si>
  <si>
    <t>8310856393</t>
  </si>
  <si>
    <t>8310856877</t>
  </si>
  <si>
    <t>8310856881</t>
  </si>
  <si>
    <t>8310856882</t>
  </si>
  <si>
    <t>8310856879</t>
  </si>
  <si>
    <t>8310856777</t>
  </si>
  <si>
    <t>8310856785</t>
  </si>
  <si>
    <t>8310856767</t>
  </si>
  <si>
    <t>8310856782</t>
  </si>
  <si>
    <t>8310856799</t>
  </si>
  <si>
    <t>8310856801</t>
  </si>
  <si>
    <t>8310856797</t>
  </si>
  <si>
    <t>8985615642</t>
  </si>
  <si>
    <t>8985615640</t>
  </si>
  <si>
    <t>8985615639</t>
  </si>
  <si>
    <t>8985615648</t>
  </si>
  <si>
    <t>SCPL/22-23/001169</t>
  </si>
  <si>
    <t>SI/GJ/23/11956</t>
  </si>
  <si>
    <t>SI/GJ/23/12034</t>
  </si>
  <si>
    <t>SCPL/22-23/01273</t>
  </si>
  <si>
    <t>1000NAI57001062</t>
  </si>
  <si>
    <t>SCPL/22-23/01431</t>
  </si>
  <si>
    <t>1000NAI33008252</t>
  </si>
  <si>
    <t>1000NAI57001090</t>
  </si>
  <si>
    <t>1000NAI19012101</t>
  </si>
  <si>
    <t>1000NAI19012102</t>
  </si>
  <si>
    <t>1000NAI9012103</t>
  </si>
  <si>
    <t>1000NAI19012158</t>
  </si>
  <si>
    <t>1000NAI19012157</t>
  </si>
  <si>
    <t>1000NAI33008388</t>
  </si>
  <si>
    <t>1000NAI33008386</t>
  </si>
  <si>
    <t>1000NAI33008389</t>
  </si>
  <si>
    <t>1000NAI33008387</t>
  </si>
  <si>
    <t>SCPL/22-23/01487</t>
  </si>
  <si>
    <t>MH2203143923</t>
  </si>
  <si>
    <t>MH2203143869</t>
  </si>
  <si>
    <t>MH2203144842</t>
  </si>
  <si>
    <t>MH2203144799</t>
  </si>
  <si>
    <t>MH2203144831</t>
  </si>
  <si>
    <t>MH2203144821</t>
  </si>
  <si>
    <t>2883/22-23</t>
  </si>
  <si>
    <t>2935/22-23</t>
  </si>
  <si>
    <t>3138/22-23</t>
  </si>
  <si>
    <t>3130/22-23</t>
  </si>
  <si>
    <t>EAGLE SALES CORPORATION(AAAFE2557J)</t>
  </si>
  <si>
    <t>2/2074-22-23</t>
  </si>
  <si>
    <t>N.K.TRADING CO.(AJEPP2160M)</t>
  </si>
  <si>
    <t>10398</t>
  </si>
  <si>
    <t>2/2131-22/23</t>
  </si>
  <si>
    <t>10408</t>
  </si>
  <si>
    <t>10411</t>
  </si>
  <si>
    <t>10412</t>
  </si>
  <si>
    <t>A.J.INTERNATIONAL</t>
  </si>
  <si>
    <t>3967</t>
  </si>
  <si>
    <t>1/16746-23/23</t>
  </si>
  <si>
    <t>10466</t>
  </si>
  <si>
    <t>10469</t>
  </si>
  <si>
    <t>10477</t>
  </si>
  <si>
    <t>1/17300/22/23</t>
  </si>
  <si>
    <t>2/2446-22/23</t>
  </si>
  <si>
    <t>10513</t>
  </si>
  <si>
    <t>10531</t>
  </si>
  <si>
    <t>10534</t>
  </si>
  <si>
    <t>K7585</t>
  </si>
  <si>
    <t>82/2022-23</t>
  </si>
  <si>
    <t>97/2022-23</t>
  </si>
  <si>
    <t>0534/22-23</t>
  </si>
  <si>
    <t>102/2022-23</t>
  </si>
  <si>
    <t>101/2022-23</t>
  </si>
  <si>
    <t>103/2022-23</t>
  </si>
  <si>
    <t>ZP LIVE WIRE SERVICES LLP</t>
  </si>
  <si>
    <t>2022-23/799</t>
  </si>
  <si>
    <t>2022-23/798</t>
  </si>
  <si>
    <t>2022-23/819</t>
  </si>
  <si>
    <t>2022-23/818</t>
  </si>
  <si>
    <t>JAN-23</t>
  </si>
  <si>
    <t>MEHTA ENTERPRISES(AABPJ3814A)</t>
  </si>
  <si>
    <t>456</t>
  </si>
  <si>
    <t>509</t>
  </si>
  <si>
    <t>JYOTI HARDWARE STORES(AAAFJ1248F)</t>
  </si>
  <si>
    <t>3537</t>
  </si>
  <si>
    <t>3536</t>
  </si>
  <si>
    <t>520</t>
  </si>
  <si>
    <t>157</t>
  </si>
  <si>
    <t>ZC ATRI BUILDTECH - RESI(ABUFA5341H-P)</t>
  </si>
  <si>
    <t>AB/OM010</t>
  </si>
  <si>
    <t>AB/OM011</t>
  </si>
  <si>
    <t>160</t>
  </si>
  <si>
    <t>AB/OM012</t>
  </si>
  <si>
    <t>162</t>
  </si>
  <si>
    <t>166</t>
  </si>
  <si>
    <t>AB/OM013</t>
  </si>
  <si>
    <t>AB/OM014</t>
  </si>
  <si>
    <t>AB/OM015</t>
  </si>
  <si>
    <t>171</t>
  </si>
  <si>
    <t>172</t>
  </si>
  <si>
    <t>AB/OM016</t>
  </si>
  <si>
    <t>AB/OM017</t>
  </si>
  <si>
    <t>AB/OM018</t>
  </si>
  <si>
    <t>AB/OM019</t>
  </si>
  <si>
    <t>092-2023</t>
  </si>
  <si>
    <t>K B AJMERA AND CO(AAHFK5132C)</t>
  </si>
  <si>
    <t>2681</t>
  </si>
  <si>
    <t>104/2022-23</t>
  </si>
  <si>
    <t xml:space="preserve">105/2022-23_x000D_
</t>
  </si>
  <si>
    <t>2748</t>
  </si>
  <si>
    <t>113/2022-23</t>
  </si>
  <si>
    <t>099-2022</t>
  </si>
  <si>
    <t>2990/22-23</t>
  </si>
  <si>
    <t>2995</t>
  </si>
  <si>
    <t>2994</t>
  </si>
  <si>
    <t>2993</t>
  </si>
  <si>
    <t>2998</t>
  </si>
  <si>
    <t>3009</t>
  </si>
  <si>
    <t>10550</t>
  </si>
  <si>
    <t>3037</t>
  </si>
  <si>
    <t>CANDORR INTERNATIONAL(AGBPM5987B)</t>
  </si>
  <si>
    <t>CI/11017/22-23</t>
  </si>
  <si>
    <t>CI/11026/22-23</t>
  </si>
  <si>
    <t>NE/0082/22-23</t>
  </si>
  <si>
    <t>SI/GJ/23/12548</t>
  </si>
  <si>
    <t>NE/0086/22-23</t>
  </si>
  <si>
    <t>NE/0089/22-23</t>
  </si>
  <si>
    <t>NE/0091/22-23</t>
  </si>
  <si>
    <t>1000/22-23-913</t>
  </si>
  <si>
    <t>1000/22-23/914</t>
  </si>
  <si>
    <t>Repairs &amp; Services</t>
  </si>
  <si>
    <t>NE/0083/22-23</t>
  </si>
  <si>
    <t>NE/0084/22-23</t>
  </si>
  <si>
    <t>NE/0085/22-23</t>
  </si>
  <si>
    <t>NE/0088/22-23</t>
  </si>
  <si>
    <t>NE/0090/22-23</t>
  </si>
  <si>
    <t>NE/0092/22-23</t>
  </si>
  <si>
    <t>NE/0093/22-23</t>
  </si>
  <si>
    <t>NE/0096/22-23</t>
  </si>
  <si>
    <t>NE/0097/22-23</t>
  </si>
  <si>
    <t>NE/0098/22-23</t>
  </si>
  <si>
    <t>NE/0099/22-23</t>
  </si>
  <si>
    <t>K6042</t>
  </si>
  <si>
    <t>K6119</t>
  </si>
  <si>
    <t>B2B2753</t>
  </si>
  <si>
    <t>B2B2749</t>
  </si>
  <si>
    <t>K6186</t>
  </si>
  <si>
    <t>B2B2795</t>
  </si>
  <si>
    <t>K6320</t>
  </si>
  <si>
    <t>B2B2831</t>
  </si>
  <si>
    <t>B2B2867</t>
  </si>
  <si>
    <t>B2B2865</t>
  </si>
  <si>
    <t>B2B2869</t>
  </si>
  <si>
    <t>B2B2871</t>
  </si>
  <si>
    <t>B2B2973</t>
  </si>
  <si>
    <t>B2B2974</t>
  </si>
  <si>
    <t>B2B2965</t>
  </si>
  <si>
    <t>B2B3020</t>
  </si>
  <si>
    <t>B2B3019</t>
  </si>
  <si>
    <t>B2B3018</t>
  </si>
  <si>
    <t>B2B3050</t>
  </si>
  <si>
    <t>B2B3097</t>
  </si>
  <si>
    <t>B2B3098</t>
  </si>
  <si>
    <t>B2B3107</t>
  </si>
  <si>
    <t>B2B3106</t>
  </si>
  <si>
    <t>B2B3155</t>
  </si>
  <si>
    <t>B2B3176</t>
  </si>
  <si>
    <t>B2B3206</t>
  </si>
  <si>
    <t>B2B3229</t>
  </si>
  <si>
    <t>B2B3272</t>
  </si>
  <si>
    <t>B2B3304</t>
  </si>
  <si>
    <t>B2B3313</t>
  </si>
  <si>
    <t>K7663</t>
  </si>
  <si>
    <t>B2B3355</t>
  </si>
  <si>
    <t>B2B3354</t>
  </si>
  <si>
    <t>03-AVIGHANNA ENTERPRISES-PO</t>
  </si>
  <si>
    <t>03-SHRI GOPESHWAR STEELS-BILL COPY</t>
  </si>
  <si>
    <t>04-KAUSHIK FIRE APPLIANCES SERVICE-PO</t>
  </si>
  <si>
    <t>4T1 CABLES</t>
  </si>
  <si>
    <t>1-Jan-23 to 15-Mar-23</t>
  </si>
  <si>
    <t>PRINCE CABLES(AAIPS4863R)</t>
  </si>
  <si>
    <t>8083/22-23</t>
  </si>
  <si>
    <t>8225/22-23</t>
  </si>
  <si>
    <t>8936/22-23</t>
  </si>
  <si>
    <t>HANS WIRES AND CABLES</t>
  </si>
  <si>
    <t>22-23/1904</t>
  </si>
  <si>
    <t>4T1 CARPENTER</t>
  </si>
  <si>
    <t>H. TAYEBALLY RANGWALA &amp; CO</t>
  </si>
  <si>
    <t>4557</t>
  </si>
  <si>
    <t>4T1 GLASS FIXING  MATERIAL WINDOW</t>
  </si>
  <si>
    <t>4T1  SAFETY NET EXP</t>
  </si>
  <si>
    <t>AVIGHANNA ENTERPRISES</t>
  </si>
  <si>
    <t>AVE/INV/271/2022</t>
  </si>
  <si>
    <t>FINETEC GLAZING SYSTEMS LLP</t>
  </si>
  <si>
    <t>201/22-23</t>
  </si>
  <si>
    <t>AVE/INV/287/2022</t>
  </si>
  <si>
    <t>DEEP MILLENNIUM FACADE PRIVATE LIMITED</t>
  </si>
  <si>
    <t>34/2022-23</t>
  </si>
  <si>
    <t>QUALDOW LLP(AAAFQ9648Q)</t>
  </si>
  <si>
    <t>006/2022-23</t>
  </si>
  <si>
    <t>TS/336</t>
  </si>
  <si>
    <t>TS/337</t>
  </si>
  <si>
    <t>LOTUS INDIA ENTERPRISES</t>
  </si>
  <si>
    <t>LIE/22-23/377</t>
  </si>
  <si>
    <t>TS/350</t>
  </si>
  <si>
    <t>TS/358</t>
  </si>
  <si>
    <t>G.R. ENTERPRISE</t>
  </si>
  <si>
    <t>115/2022-23</t>
  </si>
  <si>
    <t>123/2022-23</t>
  </si>
  <si>
    <t>3321</t>
  </si>
  <si>
    <t>3805</t>
  </si>
  <si>
    <t>ZP P R CONSULTANTS(AAHFP1742P)</t>
  </si>
  <si>
    <t>PRC/2022-23/143</t>
  </si>
  <si>
    <t>PRC/2022-23/158</t>
  </si>
  <si>
    <t>MIRA INFORM PVT LTD</t>
  </si>
  <si>
    <t>391516</t>
  </si>
  <si>
    <t>391185</t>
  </si>
  <si>
    <t>INV24/DEC/22</t>
  </si>
  <si>
    <t>VPSL/2022-23/125</t>
  </si>
  <si>
    <t>ZP ARCHITYPE3D IMAGES(AEFPR6032J)</t>
  </si>
  <si>
    <t>AT3DI 0030</t>
  </si>
  <si>
    <t>ZP VASTUKALA CONSULTANTS (I) PVT LTD(AADCV4303R)</t>
  </si>
  <si>
    <t>MUM/2223/JAN/137</t>
  </si>
  <si>
    <t>LEGAL ENTITY IDENTIFIER INDIA LIMITED</t>
  </si>
  <si>
    <t>IRW/2223/0028509</t>
  </si>
  <si>
    <t>T0123272O20299</t>
  </si>
  <si>
    <t>INV25/JAN23</t>
  </si>
  <si>
    <t>VPSL/2022-23/132</t>
  </si>
  <si>
    <t>A.K. ENTERPRISES(AAOFA6311N)</t>
  </si>
  <si>
    <t>68/AK/2022-23</t>
  </si>
  <si>
    <t>INV26/FEBRUARY 23</t>
  </si>
  <si>
    <t>VPSL/2022-23/138</t>
  </si>
  <si>
    <t>Shanghvi and Associates Consultants Pvt. Ltd.</t>
  </si>
  <si>
    <t>SACPL/386/22-23</t>
  </si>
  <si>
    <t>942</t>
  </si>
  <si>
    <t>TS/333</t>
  </si>
  <si>
    <t>AZMI PATHOLOGY LABORATORY</t>
  </si>
  <si>
    <t>961</t>
  </si>
  <si>
    <t>4T1 SECURITY SERVICES</t>
  </si>
  <si>
    <t>ZC PREMIER SECURITY SERVICES INDIA(BULPS4306R-PP)</t>
  </si>
  <si>
    <t xml:space="preserve">PSS-175/2023_x000D_
</t>
  </si>
  <si>
    <t>PSS-194/2023</t>
  </si>
  <si>
    <t>NE/0087/22-23</t>
  </si>
  <si>
    <t>ZC DINESH MORE(APWPM8856R)</t>
  </si>
  <si>
    <t>10</t>
  </si>
  <si>
    <t>11</t>
  </si>
  <si>
    <t>1077</t>
  </si>
  <si>
    <t>1060</t>
  </si>
  <si>
    <t>1121</t>
  </si>
  <si>
    <t>1122</t>
  </si>
  <si>
    <t>January</t>
  </si>
  <si>
    <t>February</t>
  </si>
  <si>
    <t>March</t>
  </si>
  <si>
    <t>4T1 ADVERTISEMENT</t>
  </si>
  <si>
    <t>1-Apr-01 to 15-Mar-23</t>
  </si>
  <si>
    <t>SATISH PANDEY</t>
  </si>
  <si>
    <t>12688</t>
  </si>
  <si>
    <t>RUTAKSHI TECHNOLOGIES PVT LTD(ABGFS9495N)</t>
  </si>
  <si>
    <t>RU984202209</t>
  </si>
  <si>
    <t>RU984202209A</t>
  </si>
  <si>
    <t>ZC K2V2 TECHNOLOGIES PRIVATE LIMITED</t>
  </si>
  <si>
    <t xml:space="preserve">K2223004881_x000D_
</t>
  </si>
  <si>
    <t xml:space="preserve">K2223005167_x000D_
</t>
  </si>
  <si>
    <t xml:space="preserve">K2223005264_x000D_
</t>
  </si>
  <si>
    <t>ZP BRIGHT BRAIN MARKETING TECHNOLOGIES LLP(AAQFB0591D)</t>
  </si>
  <si>
    <t xml:space="preserve">5860_x000D_
</t>
  </si>
  <si>
    <t xml:space="preserve">K2223005706_x000D_
</t>
  </si>
  <si>
    <t xml:space="preserve">K2223005819_x000D_
</t>
  </si>
  <si>
    <t xml:space="preserve">K2223005967_x000D_
</t>
  </si>
  <si>
    <t xml:space="preserve">K2223005999_x000D_
</t>
  </si>
  <si>
    <t>5908</t>
  </si>
  <si>
    <t>K2223006315</t>
  </si>
  <si>
    <t>K2223006559</t>
  </si>
  <si>
    <t>K2223006560</t>
  </si>
  <si>
    <t>K2223006646</t>
  </si>
  <si>
    <t>K2223006667</t>
  </si>
  <si>
    <t>K2223006839</t>
  </si>
  <si>
    <t>K2223007157</t>
  </si>
  <si>
    <t>K2223007111</t>
  </si>
  <si>
    <t>K2223007241</t>
  </si>
  <si>
    <t>CHAMPION PRINTS</t>
  </si>
  <si>
    <t>S0000307</t>
  </si>
  <si>
    <t>K2223007343</t>
  </si>
  <si>
    <t>S0000311</t>
  </si>
  <si>
    <t>S0000314</t>
  </si>
  <si>
    <t>8310858710</t>
  </si>
  <si>
    <t>8310858707</t>
  </si>
  <si>
    <t>8310858830</t>
  </si>
  <si>
    <t>8310858708</t>
  </si>
  <si>
    <t>8310858713</t>
  </si>
  <si>
    <t>8310858711</t>
  </si>
  <si>
    <t>8310859410</t>
  </si>
  <si>
    <t>8310859439</t>
  </si>
  <si>
    <t>8310859440</t>
  </si>
  <si>
    <t>8310859444</t>
  </si>
  <si>
    <t>8310859445</t>
  </si>
  <si>
    <t>8310859413</t>
  </si>
  <si>
    <t>8310859399</t>
  </si>
  <si>
    <t>8310859458</t>
  </si>
  <si>
    <t>8310860136</t>
  </si>
  <si>
    <t>8310860129</t>
  </si>
  <si>
    <t>8310860126</t>
  </si>
  <si>
    <t>8310860212</t>
  </si>
  <si>
    <t>8310860209</t>
  </si>
  <si>
    <t>8310860218</t>
  </si>
  <si>
    <t>8310860232</t>
  </si>
  <si>
    <t>8310860211</t>
  </si>
  <si>
    <t>8310861033</t>
  </si>
  <si>
    <t>8310861053</t>
  </si>
  <si>
    <t>8310861044</t>
  </si>
  <si>
    <t>8310860929</t>
  </si>
  <si>
    <t>8310860933</t>
  </si>
  <si>
    <t>8310860932</t>
  </si>
  <si>
    <t>8310861426</t>
  </si>
  <si>
    <t>8310861430</t>
  </si>
  <si>
    <t>8310861937</t>
  </si>
  <si>
    <t>8310861939</t>
  </si>
  <si>
    <t>MH2203150071</t>
  </si>
  <si>
    <t>MH2203151089</t>
  </si>
  <si>
    <t>MH2203150520</t>
  </si>
  <si>
    <t>BIGBLOC CONSTRUCTION LTD(FOR BLOCK SECURITY DEPOSIT)</t>
  </si>
  <si>
    <t>TC00602223</t>
  </si>
  <si>
    <t>MH2203151064</t>
  </si>
  <si>
    <t>TC00642223</t>
  </si>
  <si>
    <t>TT23652223</t>
  </si>
  <si>
    <t>TT23662223</t>
  </si>
  <si>
    <t>TT23722223</t>
  </si>
  <si>
    <t>TC00672223</t>
  </si>
  <si>
    <t>TC00662223</t>
  </si>
  <si>
    <t>TT23702223</t>
  </si>
  <si>
    <t>TC00702223</t>
  </si>
  <si>
    <t>MH2203153006</t>
  </si>
  <si>
    <t>MH2203153038</t>
  </si>
  <si>
    <t>SCPL/22-23/01591</t>
  </si>
  <si>
    <t>TT24062223</t>
  </si>
  <si>
    <t>TC00712223</t>
  </si>
  <si>
    <t>TC00722223</t>
  </si>
  <si>
    <t>MH2203154886</t>
  </si>
  <si>
    <t>MH2203154852</t>
  </si>
  <si>
    <t>TT24212223</t>
  </si>
  <si>
    <t>TC00742223</t>
  </si>
  <si>
    <t>TC00762223</t>
  </si>
  <si>
    <t>TC00772223</t>
  </si>
  <si>
    <t>TC00752223</t>
  </si>
  <si>
    <t>3364/22-23</t>
  </si>
  <si>
    <t>3393/22-23</t>
  </si>
  <si>
    <t>10573</t>
  </si>
  <si>
    <t>2/2724-22/23</t>
  </si>
  <si>
    <t>10578</t>
  </si>
  <si>
    <t>0654/22-23</t>
  </si>
  <si>
    <t>0667/22-23</t>
  </si>
  <si>
    <t>AB/OM020</t>
  </si>
  <si>
    <t>10576</t>
  </si>
  <si>
    <t>CI/11072/22-23</t>
  </si>
  <si>
    <t>TT23802223</t>
  </si>
  <si>
    <t>NE/0101/22-23</t>
  </si>
  <si>
    <t>NE/0102/22-23</t>
  </si>
  <si>
    <t>TT24372223</t>
  </si>
  <si>
    <t>3445</t>
  </si>
  <si>
    <t>3447</t>
  </si>
  <si>
    <t>TS/396</t>
  </si>
  <si>
    <t>TS/397</t>
  </si>
  <si>
    <t>NE/0100/22-23</t>
  </si>
  <si>
    <t>NE/0105/22-23</t>
  </si>
  <si>
    <t>B2B3422</t>
  </si>
  <si>
    <t>B2B3426</t>
  </si>
  <si>
    <t>K7971</t>
  </si>
  <si>
    <t>B2B3438</t>
  </si>
  <si>
    <t>B2B3454</t>
  </si>
  <si>
    <t>B2B3455</t>
  </si>
  <si>
    <t>B2B3513</t>
  </si>
  <si>
    <t>B2B3514</t>
  </si>
  <si>
    <t>B2B3520</t>
  </si>
  <si>
    <t>B2B3537</t>
  </si>
  <si>
    <t>B2B3536</t>
  </si>
  <si>
    <t>4T1 MARBLE</t>
  </si>
  <si>
    <t>16-Mar-23 to 31-Mar-23</t>
  </si>
  <si>
    <t>CHIMAN GRANITE MARBLE</t>
  </si>
  <si>
    <t>228</t>
  </si>
  <si>
    <t>MD ALIFSANI RAZA(DHYPR0692P)</t>
  </si>
  <si>
    <t>29</t>
  </si>
  <si>
    <t>PSS-213/2023</t>
  </si>
  <si>
    <t>1145</t>
  </si>
  <si>
    <t>PG-5971/22-23</t>
  </si>
  <si>
    <t>ZC MASH AUDIO VISUALS PVT. LTD.</t>
  </si>
  <si>
    <t>128541</t>
  </si>
  <si>
    <t>ZC JEET PUBLICITY</t>
  </si>
  <si>
    <t>34440</t>
  </si>
  <si>
    <t>S0000345</t>
  </si>
  <si>
    <t>Cost incurred as %age of cost incurred as on 31.03.2023</t>
  </si>
  <si>
    <t>Difference of Cost incurred as %age of cost incurred as on 15.03.2023 &amp; 31.03.2023</t>
  </si>
  <si>
    <t>Difference b/w bills of 15.03.2023 &amp; 31.12.2023</t>
  </si>
  <si>
    <t>April</t>
  </si>
  <si>
    <t>May</t>
  </si>
  <si>
    <t>June</t>
  </si>
  <si>
    <t xml:space="preserve">K2324000086_x000D_
</t>
  </si>
  <si>
    <t xml:space="preserve">K2324000088_x000D_
</t>
  </si>
  <si>
    <t xml:space="preserve">S0000011_x000D_
</t>
  </si>
  <si>
    <t>JP-48-23-24</t>
  </si>
  <si>
    <t>K2324000849</t>
  </si>
  <si>
    <t>S0000037</t>
  </si>
  <si>
    <t>ZB PANKAJ S DEMBLA</t>
  </si>
  <si>
    <t>004</t>
  </si>
  <si>
    <t>2Z PUNJAB NATIONAL BANK - 0077002102302129(0077002102302129)</t>
  </si>
  <si>
    <t>Payment</t>
  </si>
  <si>
    <t>SD+REG -T1-B-303</t>
  </si>
  <si>
    <t>SD+REG -T1-B-402</t>
  </si>
  <si>
    <t>R/02/23-24</t>
  </si>
  <si>
    <t>R/03/23-24</t>
  </si>
  <si>
    <t>R/05/23-24</t>
  </si>
  <si>
    <t>2Z STATE BANK OF INDIA - 2756-ESCROW ACCOUNT ONE MERAKI WING A &amp; WING B -30%(41125812756)</t>
  </si>
  <si>
    <t>SD+REG -T1-A-1101</t>
  </si>
  <si>
    <t>ZP AMS CONSULTANTS(AAIPS6540F)</t>
  </si>
  <si>
    <t>03/SSD-MTB/23</t>
  </si>
  <si>
    <t>PRC/2023-24/110</t>
  </si>
  <si>
    <t>INV27/MARCH23</t>
  </si>
  <si>
    <t>VPSL/2023-24/152</t>
  </si>
  <si>
    <t>ZP RUSHIRAJ GARJE(ARTPG7698E)</t>
  </si>
  <si>
    <t>RG/156/23-24</t>
  </si>
  <si>
    <t>ZP S P ENTERPRISES(ATYPS3028F)</t>
  </si>
  <si>
    <t>031</t>
  </si>
  <si>
    <t>BMSC/M/007/23-24</t>
  </si>
  <si>
    <t>ARUN M AGARWAL &amp; ASSOCIATES</t>
  </si>
  <si>
    <t>AMAA/008/2023-24</t>
  </si>
  <si>
    <t>ZP KAPURE &amp; KAPURE(AAPFK3547F)</t>
  </si>
  <si>
    <t xml:space="preserve">KK/2023/24/27_x000D_
</t>
  </si>
  <si>
    <t>RG/160/23-24</t>
  </si>
  <si>
    <t>INV28/ARPIL23</t>
  </si>
  <si>
    <t>VPSL/2023-24/155</t>
  </si>
  <si>
    <t>133</t>
  </si>
  <si>
    <t>INV29/MAY23</t>
  </si>
  <si>
    <t>VPSL/2023-24/158</t>
  </si>
  <si>
    <t>1284</t>
  </si>
  <si>
    <t>1282</t>
  </si>
  <si>
    <t>0060</t>
  </si>
  <si>
    <t>SLC/INV/64/23-24</t>
  </si>
  <si>
    <t>PSS-009/2023</t>
  </si>
  <si>
    <t>PSS-029/2023</t>
  </si>
  <si>
    <t>726</t>
  </si>
  <si>
    <t>ASHUTOSH RUBBER PVT LTD</t>
  </si>
  <si>
    <t>U1/2/0054/23-24</t>
  </si>
  <si>
    <t>753</t>
  </si>
  <si>
    <t>PRAMOD A CHIMANE</t>
  </si>
  <si>
    <t>65/23-24</t>
  </si>
  <si>
    <t>66/23-24</t>
  </si>
  <si>
    <t>GTEC-2023-24-30</t>
  </si>
  <si>
    <t>ACE ENGINEERS &amp; CONSULTANTS(AIMPG0681R)</t>
  </si>
  <si>
    <t>AEC/DL/23-24/51</t>
  </si>
  <si>
    <t>798</t>
  </si>
  <si>
    <t>4T1 AIR CONDITIONER</t>
  </si>
  <si>
    <t>1-Apr-23 to 30-Jun-23</t>
  </si>
  <si>
    <t>MERCURY AIR CONDITIONERS PVT LTD(AADCM7941E)</t>
  </si>
  <si>
    <t>SAL/23-24/0006</t>
  </si>
  <si>
    <t>SB/23-24/0139</t>
  </si>
  <si>
    <t>23-24/20025</t>
  </si>
  <si>
    <t>PI/23-24/0002</t>
  </si>
  <si>
    <t>INV/693/23-24</t>
  </si>
  <si>
    <t>INV/1471/23-24</t>
  </si>
  <si>
    <t>SP ELECTROSOLUTIONS PVT LTD</t>
  </si>
  <si>
    <t>23-24/02614</t>
  </si>
  <si>
    <t>23-24/0742</t>
  </si>
  <si>
    <t>23-24/0750</t>
  </si>
  <si>
    <t>23-24/02685</t>
  </si>
  <si>
    <t>J K ENTERPRISES</t>
  </si>
  <si>
    <t>74/2023-24</t>
  </si>
  <si>
    <t>8310863147</t>
  </si>
  <si>
    <t>8310863146</t>
  </si>
  <si>
    <t>8310863145</t>
  </si>
  <si>
    <t>8985620177</t>
  </si>
  <si>
    <t>8985620401</t>
  </si>
  <si>
    <t>8985620389</t>
  </si>
  <si>
    <t>8985620387</t>
  </si>
  <si>
    <t>8985620391</t>
  </si>
  <si>
    <t>8985620392</t>
  </si>
  <si>
    <t>8310863405</t>
  </si>
  <si>
    <t>8310863393</t>
  </si>
  <si>
    <t>8310863394</t>
  </si>
  <si>
    <t>8310863473</t>
  </si>
  <si>
    <t>8310863439</t>
  </si>
  <si>
    <t>8310863695</t>
  </si>
  <si>
    <t>8310863729</t>
  </si>
  <si>
    <t>8310863707</t>
  </si>
  <si>
    <t>8310863731</t>
  </si>
  <si>
    <t>8310864007</t>
  </si>
  <si>
    <t>8310864006</t>
  </si>
  <si>
    <t>8310864769</t>
  </si>
  <si>
    <t>8310865292</t>
  </si>
  <si>
    <t>8310865180</t>
  </si>
  <si>
    <t>8310865187</t>
  </si>
  <si>
    <t>8310865179</t>
  </si>
  <si>
    <t>8310865186</t>
  </si>
  <si>
    <t>8310865287</t>
  </si>
  <si>
    <t>8310865561</t>
  </si>
  <si>
    <t>8310865560</t>
  </si>
  <si>
    <t>VM/23-24/0133</t>
  </si>
  <si>
    <t>8310866369</t>
  </si>
  <si>
    <t>8310866368</t>
  </si>
  <si>
    <t>8310866623</t>
  </si>
  <si>
    <t>8310866499</t>
  </si>
  <si>
    <t>8310866625</t>
  </si>
  <si>
    <t>8310867124</t>
  </si>
  <si>
    <t>8310867105</t>
  </si>
  <si>
    <t>8310867080</t>
  </si>
  <si>
    <t>8310867041</t>
  </si>
  <si>
    <t>8310867050</t>
  </si>
  <si>
    <t>8310867225</t>
  </si>
  <si>
    <t>8985623095</t>
  </si>
  <si>
    <t>8985623075</t>
  </si>
  <si>
    <t>8985623257</t>
  </si>
  <si>
    <t>8985623250</t>
  </si>
  <si>
    <t>8985623265</t>
  </si>
  <si>
    <t>8310868199</t>
  </si>
  <si>
    <t>8310868134</t>
  </si>
  <si>
    <t>8310868118</t>
  </si>
  <si>
    <t>8310868169</t>
  </si>
  <si>
    <t>K N CONCEPTS(APAPS8825E)</t>
  </si>
  <si>
    <t>073-23/24</t>
  </si>
  <si>
    <t>KRAM INFRA</t>
  </si>
  <si>
    <t>KI/643/23-24</t>
  </si>
  <si>
    <t>TC00022324</t>
  </si>
  <si>
    <t>TC00012324</t>
  </si>
  <si>
    <t>TC00052324</t>
  </si>
  <si>
    <t>TC00042324</t>
  </si>
  <si>
    <t>MH2303000834</t>
  </si>
  <si>
    <t>MH2303001215</t>
  </si>
  <si>
    <t>SRSBM LAB TESTING PVT LTD(ABACS8249K)</t>
  </si>
  <si>
    <t>MRT-17261</t>
  </si>
  <si>
    <t>TC00362324</t>
  </si>
  <si>
    <t>TC00062324</t>
  </si>
  <si>
    <t>TC00072324</t>
  </si>
  <si>
    <t>MH2303002006</t>
  </si>
  <si>
    <t>TT00462324</t>
  </si>
  <si>
    <t>MH2303002328</t>
  </si>
  <si>
    <t>TC00102324</t>
  </si>
  <si>
    <t>TC00112324</t>
  </si>
  <si>
    <t>MH2303003986</t>
  </si>
  <si>
    <t>MH2303003971</t>
  </si>
  <si>
    <t>MRT-17522</t>
  </si>
  <si>
    <t>MRT-17482/1</t>
  </si>
  <si>
    <t>TC00122324</t>
  </si>
  <si>
    <t>TC00132324</t>
  </si>
  <si>
    <t>MH2303005711</t>
  </si>
  <si>
    <t>MH2303005712</t>
  </si>
  <si>
    <t>MH2303005723</t>
  </si>
  <si>
    <t>TT01402324</t>
  </si>
  <si>
    <t>1000NAI19012625</t>
  </si>
  <si>
    <t>TC00162324</t>
  </si>
  <si>
    <t>TC00152324</t>
  </si>
  <si>
    <t>MH2303007637</t>
  </si>
  <si>
    <t>MH2303007615</t>
  </si>
  <si>
    <t>TC00172324</t>
  </si>
  <si>
    <t>MH2303007945</t>
  </si>
  <si>
    <t>MH2303007933</t>
  </si>
  <si>
    <t>MH2303007911</t>
  </si>
  <si>
    <t>TT01812324</t>
  </si>
  <si>
    <t>TT01862324</t>
  </si>
  <si>
    <t>RECONS BUILDING PRODUCTS PVT LTD</t>
  </si>
  <si>
    <t>G230278</t>
  </si>
  <si>
    <t>TC00412324</t>
  </si>
  <si>
    <t>TC00422324</t>
  </si>
  <si>
    <t>VM/23-24/0030</t>
  </si>
  <si>
    <t>VM/3-24/0059</t>
  </si>
  <si>
    <t>VM/23-24/0177</t>
  </si>
  <si>
    <t>VM/23-24/0173</t>
  </si>
  <si>
    <t>VM/3-24/0195</t>
  </si>
  <si>
    <t>KAVLE'S PRESSURE CONCRETE PVT LTD</t>
  </si>
  <si>
    <t>3</t>
  </si>
  <si>
    <t>VM/23-24/0593</t>
  </si>
  <si>
    <t>VM/23-24/0871</t>
  </si>
  <si>
    <t>10714</t>
  </si>
  <si>
    <t>10717</t>
  </si>
  <si>
    <t>10747</t>
  </si>
  <si>
    <t>NEWTECH POWER INDUSTRIES PVT LTD(AAECN5208L)</t>
  </si>
  <si>
    <t>MUM/158/23-24</t>
  </si>
  <si>
    <t>10785</t>
  </si>
  <si>
    <t>10786</t>
  </si>
  <si>
    <t>10784</t>
  </si>
  <si>
    <t>10825</t>
  </si>
  <si>
    <t>10820</t>
  </si>
  <si>
    <t>10832</t>
  </si>
  <si>
    <t>10834</t>
  </si>
  <si>
    <t>JME/23-24/739</t>
  </si>
  <si>
    <t>10840</t>
  </si>
  <si>
    <t>M R ELECTRONICS</t>
  </si>
  <si>
    <t>MRE/23-24/086</t>
  </si>
  <si>
    <t>10870</t>
  </si>
  <si>
    <t>1/3594-23/24</t>
  </si>
  <si>
    <t>10884</t>
  </si>
  <si>
    <t>JME/23-24/1025</t>
  </si>
  <si>
    <t>10899</t>
  </si>
  <si>
    <t>10901</t>
  </si>
  <si>
    <t>10900</t>
  </si>
  <si>
    <t>10906</t>
  </si>
  <si>
    <t>10912</t>
  </si>
  <si>
    <t>10943</t>
  </si>
  <si>
    <t>SAGUFA FABRICATION WORK</t>
  </si>
  <si>
    <t>1</t>
  </si>
  <si>
    <t>2</t>
  </si>
  <si>
    <t>0013/23-24</t>
  </si>
  <si>
    <t>0021/23-24</t>
  </si>
  <si>
    <t>10721</t>
  </si>
  <si>
    <t>LIVE WIRE SERVICES LLP(AAIFL6599H)</t>
  </si>
  <si>
    <t xml:space="preserve">2023-24/15_x000D_
</t>
  </si>
  <si>
    <t>VIRAJ ENTERPRISES(AAMPK2583J1ZA)</t>
  </si>
  <si>
    <t>VE/23-24/14</t>
  </si>
  <si>
    <t>2/2023-24</t>
  </si>
  <si>
    <t>203</t>
  </si>
  <si>
    <t>0016/2023-24</t>
  </si>
  <si>
    <t>0087/23-24</t>
  </si>
  <si>
    <t>28/2023-24</t>
  </si>
  <si>
    <t>36/2023-24</t>
  </si>
  <si>
    <t>35/2023-24</t>
  </si>
  <si>
    <t>37/2023-24</t>
  </si>
  <si>
    <t>34/2023-24</t>
  </si>
  <si>
    <t>31/2023-24</t>
  </si>
  <si>
    <t>484</t>
  </si>
  <si>
    <t>486</t>
  </si>
  <si>
    <t>485</t>
  </si>
  <si>
    <t>541</t>
  </si>
  <si>
    <t>46/2023-24</t>
  </si>
  <si>
    <t>48/2023-24</t>
  </si>
  <si>
    <t>49/2023-24</t>
  </si>
  <si>
    <t>755</t>
  </si>
  <si>
    <t>4T1  FURNITURE</t>
  </si>
  <si>
    <t>SHREE PLUMBING POINT</t>
  </si>
  <si>
    <t>SPP3/23-24/0496</t>
  </si>
  <si>
    <t>SWASTIK CERAMICS</t>
  </si>
  <si>
    <t>SS-291</t>
  </si>
  <si>
    <t>4T1 GRILL &amp; FABRICATION LABOUR</t>
  </si>
  <si>
    <t>ZC RATAN S JAWALE(AHXPJ5701H)</t>
  </si>
  <si>
    <t>200</t>
  </si>
  <si>
    <t>199</t>
  </si>
  <si>
    <t>APR-23</t>
  </si>
  <si>
    <t>58</t>
  </si>
  <si>
    <t>66</t>
  </si>
  <si>
    <t>67</t>
  </si>
  <si>
    <t>87</t>
  </si>
  <si>
    <t>88</t>
  </si>
  <si>
    <t>108</t>
  </si>
  <si>
    <t>ZC UTRACON STRUCTURAL SYSTEMS PVT LTD - ONE MERAKI(AAACU6685L-M)</t>
  </si>
  <si>
    <t>MH/2324/M012</t>
  </si>
  <si>
    <t>191</t>
  </si>
  <si>
    <t>ZC ATRI BUILDTECH - RESI -T1(ABUFA5341H-P)</t>
  </si>
  <si>
    <t>AB/OM021</t>
  </si>
  <si>
    <t>AB/OM022</t>
  </si>
  <si>
    <t>AB/OM023</t>
  </si>
  <si>
    <t>ZC SUNRISE EARTH MOVERS(AAFPC0470K)</t>
  </si>
  <si>
    <t>SEM/23-24/0006</t>
  </si>
  <si>
    <t>192</t>
  </si>
  <si>
    <t>194</t>
  </si>
  <si>
    <t>SAITECH INSTRUMENTS PVT LTD</t>
  </si>
  <si>
    <t>60</t>
  </si>
  <si>
    <t>AB/OM024</t>
  </si>
  <si>
    <t>197</t>
  </si>
  <si>
    <t>AB/OM025</t>
  </si>
  <si>
    <t>AB/OM026</t>
  </si>
  <si>
    <t>AB/OM027</t>
  </si>
  <si>
    <t>AB/OM028</t>
  </si>
  <si>
    <t>201</t>
  </si>
  <si>
    <t>ZC SAJID JAMAL(BNNPJ4700K)</t>
  </si>
  <si>
    <t>202</t>
  </si>
  <si>
    <t>AB/OM029</t>
  </si>
  <si>
    <t>AB/OM030</t>
  </si>
  <si>
    <t>AB/OM031</t>
  </si>
  <si>
    <t>4T1 LIFT</t>
  </si>
  <si>
    <t>KAPOOR ELEVATORS(AGVPK1384L)</t>
  </si>
  <si>
    <t>KE/100/2023</t>
  </si>
  <si>
    <t>VAISHNOVI GRANITE AND MARBLE_x000D_
(AIVPB0551A)</t>
  </si>
  <si>
    <t>6</t>
  </si>
  <si>
    <t>26</t>
  </si>
  <si>
    <t>RK/01</t>
  </si>
  <si>
    <t>CI/10055/23-24</t>
  </si>
  <si>
    <t>CI/10054/23-24</t>
  </si>
  <si>
    <t>179</t>
  </si>
  <si>
    <t>183</t>
  </si>
  <si>
    <t>204</t>
  </si>
  <si>
    <t>229</t>
  </si>
  <si>
    <t>261</t>
  </si>
  <si>
    <t>0010/2023-24</t>
  </si>
  <si>
    <t>293</t>
  </si>
  <si>
    <t>VIBRO INDIA ENTERPRISES(AVPPM9470Q)</t>
  </si>
  <si>
    <t>009</t>
  </si>
  <si>
    <t>010</t>
  </si>
  <si>
    <t>011</t>
  </si>
  <si>
    <t>20/2023-24</t>
  </si>
  <si>
    <t>21/2023-24</t>
  </si>
  <si>
    <t>22/2023-24</t>
  </si>
  <si>
    <t>23/2023-24</t>
  </si>
  <si>
    <t>24/2023-24</t>
  </si>
  <si>
    <t>RK/17</t>
  </si>
  <si>
    <t>RK/20</t>
  </si>
  <si>
    <t>615</t>
  </si>
  <si>
    <t>614</t>
  </si>
  <si>
    <t>608</t>
  </si>
  <si>
    <t>612</t>
  </si>
  <si>
    <t>613</t>
  </si>
  <si>
    <t>610</t>
  </si>
  <si>
    <t>611</t>
  </si>
  <si>
    <t>609</t>
  </si>
  <si>
    <t>673</t>
  </si>
  <si>
    <t>676</t>
  </si>
  <si>
    <t>674</t>
  </si>
  <si>
    <t>675</t>
  </si>
  <si>
    <t>KANERIA PLAST PVT LTD</t>
  </si>
  <si>
    <t>KP/2466/23-24</t>
  </si>
  <si>
    <t>0058/23-24</t>
  </si>
  <si>
    <t>50/2023-24</t>
  </si>
  <si>
    <t>NE/0004/23-24</t>
  </si>
  <si>
    <t>BNC EQUIPMENT INDIA PVT.LTD</t>
  </si>
  <si>
    <t>1000/23-24-54</t>
  </si>
  <si>
    <t>1000/23-24-53</t>
  </si>
  <si>
    <t>1000/23-24-52</t>
  </si>
  <si>
    <t>TT02272324</t>
  </si>
  <si>
    <t>TT/02542324</t>
  </si>
  <si>
    <t>Debit Note</t>
  </si>
  <si>
    <t>DN-MHLLP-001-07.04.23</t>
  </si>
  <si>
    <t>TC00212324</t>
  </si>
  <si>
    <t>1000/23-24-119</t>
  </si>
  <si>
    <t>NE/0026/23-24</t>
  </si>
  <si>
    <t>NE/0027/23-24</t>
  </si>
  <si>
    <t>TT05872324</t>
  </si>
  <si>
    <t>TT06002324</t>
  </si>
  <si>
    <t>3458</t>
  </si>
  <si>
    <t>TS/043</t>
  </si>
  <si>
    <t>TS/068</t>
  </si>
  <si>
    <t>TS/071</t>
  </si>
  <si>
    <t>TS/073</t>
  </si>
  <si>
    <t>NE/0016/23-24</t>
  </si>
  <si>
    <t>B2B4</t>
  </si>
  <si>
    <t>B2B13</t>
  </si>
  <si>
    <t>B2B36</t>
  </si>
  <si>
    <t>B2B35</t>
  </si>
  <si>
    <t>MRT-17482</t>
  </si>
  <si>
    <t>B2B51</t>
  </si>
  <si>
    <t>B2B71</t>
  </si>
  <si>
    <t>MRT-17492</t>
  </si>
  <si>
    <t>B2B117</t>
  </si>
  <si>
    <t>B2B118</t>
  </si>
  <si>
    <t>B2B214</t>
  </si>
  <si>
    <t>CN/ST/24/00430</t>
  </si>
  <si>
    <t>RUBY STEEL</t>
  </si>
  <si>
    <t>GST-29/23-24</t>
  </si>
  <si>
    <t>K10024</t>
  </si>
  <si>
    <t>4T1 TILES</t>
  </si>
  <si>
    <t>S RAHEJA CERAMIC(AOQPS0707Q)</t>
  </si>
  <si>
    <t>035</t>
  </si>
  <si>
    <t>061</t>
  </si>
  <si>
    <t>23/24-009</t>
  </si>
  <si>
    <t>13</t>
  </si>
  <si>
    <t>4T1 VENTILATION MATERIAL</t>
  </si>
  <si>
    <t>DINESH ELECTRICAL ENGINEERING</t>
  </si>
  <si>
    <t>GST/09</t>
  </si>
  <si>
    <t>GST/11</t>
  </si>
  <si>
    <t>PO-HOISTEC EQUIPMENTS-PAID ADV ( ALIMEK 1 TON 80M HEIGHT MEN &amp; METERIAL HOIST SALE)</t>
  </si>
  <si>
    <t>PO-QUALDOW LLP-ADVANCE PAID SLIDING WINDOW SUBFRAME MEMBRANE ISO</t>
  </si>
  <si>
    <t>PO-TECHNO COMFORT ENGINEERS-INSTALLATION AND WORK FOR VENTILATION FAN</t>
  </si>
  <si>
    <t>PO-UHPC INDIA PVT LTD-</t>
  </si>
  <si>
    <t>PO-UNIQUE LOGISTIC SOLUTIONS (I) PVT. LTD-LIFT MATERIALFOR HITACHI ELEVATOR AND ACCESSORIES</t>
  </si>
  <si>
    <t>Incurred Cost as per CA till 30.09.2023</t>
  </si>
  <si>
    <t>Incurred Cost as per Bill till 30.09.2023</t>
  </si>
  <si>
    <t>30.09.2023 as per Bill Tally (inclusive of GST)</t>
  </si>
  <si>
    <t>Incurred Cost in ` till 30.09.2023</t>
  </si>
  <si>
    <t>Incurred Cost in ` Cr. Till 30.09.2023</t>
  </si>
  <si>
    <t>PO-BHARAT ENGINEERS</t>
  </si>
  <si>
    <t>PO-BRIDGEWAY ELECTRIK SOLUTIONS PVT LTD</t>
  </si>
  <si>
    <t>PO-CANOPUS RETAIL PVT LTD</t>
  </si>
  <si>
    <t>PO-GIGA LINK TECHNOLOGIES INDIA PVT LTD</t>
  </si>
  <si>
    <t>PO-K B AJMERA AND CO</t>
  </si>
  <si>
    <t>PO-TEXTURE  CONCEPTS PVT LTD</t>
  </si>
  <si>
    <t>PO-THE TATA POWER CO LTD</t>
  </si>
  <si>
    <t>PO-STG HEATING PVT LTD</t>
  </si>
  <si>
    <t>1394</t>
  </si>
  <si>
    <t>1461</t>
  </si>
  <si>
    <t>15</t>
  </si>
  <si>
    <t>16</t>
  </si>
  <si>
    <t>12</t>
  </si>
  <si>
    <t>ZC PATHAK TRANSPORT(AIEPP5002B)</t>
  </si>
  <si>
    <t>01</t>
  </si>
  <si>
    <t>QADRI ENTERPRISES</t>
  </si>
  <si>
    <t>066</t>
  </si>
  <si>
    <t>DARSHAN ROADLINES PVT LTD</t>
  </si>
  <si>
    <t>GTA-246/23-24</t>
  </si>
  <si>
    <t>03</t>
  </si>
  <si>
    <t>ZC PREMIER SECURITY SERVICES INDIA - RCM</t>
  </si>
  <si>
    <t>PSS-073/2023</t>
  </si>
  <si>
    <t>PSS-098/2023</t>
  </si>
  <si>
    <t>PSS-121/2023</t>
  </si>
  <si>
    <t>ZC ACE ENGINEERS &amp; CONSULTANTS(AIMPG0681R)</t>
  </si>
  <si>
    <t>AEC/DL/23-24/98</t>
  </si>
  <si>
    <t>624</t>
  </si>
  <si>
    <t>AEC/DL/23-24/119</t>
  </si>
  <si>
    <t>AEC/DL/23-24/120</t>
  </si>
  <si>
    <t>671</t>
  </si>
  <si>
    <t>GTEC-2023-24-118</t>
  </si>
  <si>
    <t>SONALI ENTERPRISES</t>
  </si>
  <si>
    <t>215-23/24</t>
  </si>
  <si>
    <t>AEC/DL/23-24/135</t>
  </si>
  <si>
    <t>AEC/DL/23-24/150</t>
  </si>
  <si>
    <t>007</t>
  </si>
  <si>
    <t>CMS</t>
  </si>
  <si>
    <t>BAHRI AUTO SERVICE</t>
  </si>
  <si>
    <t>187</t>
  </si>
  <si>
    <t>K2324002796</t>
  </si>
  <si>
    <t>014</t>
  </si>
  <si>
    <t>ZS AKSHAY NITIN PATANI</t>
  </si>
  <si>
    <t>SD+REG -T1-B-1302</t>
  </si>
  <si>
    <t>SD+REG -T1-B-1303</t>
  </si>
  <si>
    <t>SD+REG -T1-B-1102</t>
  </si>
  <si>
    <t>ZP AMIN R RATNANI</t>
  </si>
  <si>
    <t>R/13/23-24</t>
  </si>
  <si>
    <t>R/14/23-24</t>
  </si>
  <si>
    <t>SD+REG -T1-A-1904</t>
  </si>
  <si>
    <t>R/17/23-24</t>
  </si>
  <si>
    <t>R/20/23-24</t>
  </si>
  <si>
    <t>R/19/23-24</t>
  </si>
  <si>
    <t>ZS VISHAL MAHADU TAPAL</t>
  </si>
  <si>
    <t>SD+REG -T1-B-1501</t>
  </si>
  <si>
    <t>SD+REG -T1-B-1502</t>
  </si>
  <si>
    <t>R/25/23-24</t>
  </si>
  <si>
    <t>SD+REG -T1-B-1802</t>
  </si>
  <si>
    <t>SD+REG -T1-B-1803</t>
  </si>
  <si>
    <t>SD+REG -T1-B-1801</t>
  </si>
  <si>
    <t>R/29/23-24</t>
  </si>
  <si>
    <t>R/30/23-24</t>
  </si>
  <si>
    <t>04/SSD-MTB/23</t>
  </si>
  <si>
    <t>INV30/JUNE23</t>
  </si>
  <si>
    <t>VPSL/2023-24/165</t>
  </si>
  <si>
    <t>INV31/JULY23</t>
  </si>
  <si>
    <t>VPSL/2023-24/180</t>
  </si>
  <si>
    <t>PRC/2023-24/118</t>
  </si>
  <si>
    <t>INV32/AUG'23</t>
  </si>
  <si>
    <t>VPSL/2023-24/186</t>
  </si>
  <si>
    <t>CHOPRA SHAH &amp; ASSOCIATES</t>
  </si>
  <si>
    <t xml:space="preserve">CSA/ROC2324/0287_x000D_
</t>
  </si>
  <si>
    <t>ZP SATISH JAIN CONSULTING ENGINEERS PRIVATE LIMITED</t>
  </si>
  <si>
    <t>SJCEPL/23-24/028</t>
  </si>
  <si>
    <t>4T1  FURNITURE &amp; WOOD</t>
  </si>
  <si>
    <t>VIBRANT DOORCRAFT</t>
  </si>
  <si>
    <t>VDC-216/23-24</t>
  </si>
  <si>
    <t>TECHNO COMFORT ENGINEERS(AAJFT3284A)</t>
  </si>
  <si>
    <t>NATIONAL CERAMICS(AFQPP4603M)</t>
  </si>
  <si>
    <t xml:space="preserve">2389/23-24_x000D_
</t>
  </si>
  <si>
    <t>AARTISTIK</t>
  </si>
  <si>
    <t>1244/23-24</t>
  </si>
  <si>
    <t>TELECAST TRANSCONTINENTAL LLP - TILES</t>
  </si>
  <si>
    <t>TTC/67/23-24</t>
  </si>
  <si>
    <t>KAJARIA CERAMICS  LTD(AABCK1613R)</t>
  </si>
  <si>
    <t>5742314783</t>
  </si>
  <si>
    <t>5742315699</t>
  </si>
  <si>
    <t>5742315698</t>
  </si>
  <si>
    <t xml:space="preserve">2792/23-24_x000D_
</t>
  </si>
  <si>
    <t>5742316017</t>
  </si>
  <si>
    <t>125</t>
  </si>
  <si>
    <t>5742316016</t>
  </si>
  <si>
    <t>PRISM JOHNSON LIMITED</t>
  </si>
  <si>
    <t>7462416082</t>
  </si>
  <si>
    <t>7462416115</t>
  </si>
  <si>
    <t>7462416117</t>
  </si>
  <si>
    <t xml:space="preserve">5742316783_x000D_
</t>
  </si>
  <si>
    <t>5742316785</t>
  </si>
  <si>
    <t>LIDCO BUILDING TECHNOLOGIES LLP</t>
  </si>
  <si>
    <t>583/23-24</t>
  </si>
  <si>
    <t>LIDCO/662/23-24</t>
  </si>
  <si>
    <t>K10518</t>
  </si>
  <si>
    <t>JATIN STEEL DEPOT</t>
  </si>
  <si>
    <t>12406</t>
  </si>
  <si>
    <t>K12319</t>
  </si>
  <si>
    <t>089/2023-24</t>
  </si>
  <si>
    <t>098/2023-24</t>
  </si>
  <si>
    <t>105/2023-24</t>
  </si>
  <si>
    <t>106/2023-24</t>
  </si>
  <si>
    <t>3484</t>
  </si>
  <si>
    <t>3491</t>
  </si>
  <si>
    <t>3490</t>
  </si>
  <si>
    <t>3492</t>
  </si>
  <si>
    <t>3508</t>
  </si>
  <si>
    <t>TT06512324</t>
  </si>
  <si>
    <t>TT06822324</t>
  </si>
  <si>
    <t>TT07142324</t>
  </si>
  <si>
    <t>TT07292324</t>
  </si>
  <si>
    <t>TT07512324</t>
  </si>
  <si>
    <t>TT07792324</t>
  </si>
  <si>
    <t xml:space="preserve">TT08522324_x000D_
</t>
  </si>
  <si>
    <t>KP/3603/23-24</t>
  </si>
  <si>
    <t>TT08802324</t>
  </si>
  <si>
    <t>RE00066/23</t>
  </si>
  <si>
    <t>TT09942324</t>
  </si>
  <si>
    <t>RK/51</t>
  </si>
  <si>
    <t>912</t>
  </si>
  <si>
    <t>989</t>
  </si>
  <si>
    <t>988</t>
  </si>
  <si>
    <t>1012</t>
  </si>
  <si>
    <t>KP/3386/23-24</t>
  </si>
  <si>
    <t>RK/60</t>
  </si>
  <si>
    <t>SHREE SADGURU ENTERPRISES</t>
  </si>
  <si>
    <t>SSE/2424/2023-24</t>
  </si>
  <si>
    <t>1037</t>
  </si>
  <si>
    <t>1036</t>
  </si>
  <si>
    <t>1038</t>
  </si>
  <si>
    <t>1039</t>
  </si>
  <si>
    <t>PANKAJ TRADING CO(AADPJ0257D)</t>
  </si>
  <si>
    <t>PT0161723-24</t>
  </si>
  <si>
    <t>1091</t>
  </si>
  <si>
    <t>1152</t>
  </si>
  <si>
    <t>MILESTONE GROUP INTERIOR SOLUTIONS PVT LTD</t>
  </si>
  <si>
    <t>MG/23-24/042</t>
  </si>
  <si>
    <t>1180</t>
  </si>
  <si>
    <t>1188</t>
  </si>
  <si>
    <t>1203</t>
  </si>
  <si>
    <t>70</t>
  </si>
  <si>
    <t>1256</t>
  </si>
  <si>
    <t>1257</t>
  </si>
  <si>
    <t>1258</t>
  </si>
  <si>
    <t>PT0182123-24</t>
  </si>
  <si>
    <t>1280</t>
  </si>
  <si>
    <t>1269</t>
  </si>
  <si>
    <t>1306</t>
  </si>
  <si>
    <t>PT0184023-24</t>
  </si>
  <si>
    <t>1312</t>
  </si>
  <si>
    <t>1320</t>
  </si>
  <si>
    <t>1321</t>
  </si>
  <si>
    <t>1319</t>
  </si>
  <si>
    <t>1318</t>
  </si>
  <si>
    <t>1315</t>
  </si>
  <si>
    <t>1316</t>
  </si>
  <si>
    <t>B.M.LODHA &amp; COMPANY</t>
  </si>
  <si>
    <t>54</t>
  </si>
  <si>
    <t>KP/4263/23-24</t>
  </si>
  <si>
    <t>PT0202023-24</t>
  </si>
  <si>
    <t>MM2MM PRODUCTS(AAHHK5126L)</t>
  </si>
  <si>
    <t>MH/23-24/2029</t>
  </si>
  <si>
    <t>72/2023-24</t>
  </si>
  <si>
    <t>MH/23-24/2059</t>
  </si>
  <si>
    <t>MH/23-24/2053</t>
  </si>
  <si>
    <t>1428</t>
  </si>
  <si>
    <t>KP/4446/23-24</t>
  </si>
  <si>
    <t>1469</t>
  </si>
  <si>
    <t>75/2023-24</t>
  </si>
  <si>
    <t>KP/4567/23-24</t>
  </si>
  <si>
    <t>KP/4643/23-24</t>
  </si>
  <si>
    <t>1465</t>
  </si>
  <si>
    <t>1489</t>
  </si>
  <si>
    <t>76/2023-24</t>
  </si>
  <si>
    <t>78/2023-24</t>
  </si>
  <si>
    <t>77/2023-24</t>
  </si>
  <si>
    <t>PT0227623-24</t>
  </si>
  <si>
    <t>1549</t>
  </si>
  <si>
    <t>1559</t>
  </si>
  <si>
    <t>1577</t>
  </si>
  <si>
    <t>1576</t>
  </si>
  <si>
    <t>PT0231423-24</t>
  </si>
  <si>
    <t>KP/5047/23-24</t>
  </si>
  <si>
    <t>KP/5165/23-24</t>
  </si>
  <si>
    <t>RK/85</t>
  </si>
  <si>
    <t>87/2023-24</t>
  </si>
  <si>
    <t>MH/23-24/2421</t>
  </si>
  <si>
    <t>88/2023-24</t>
  </si>
  <si>
    <t>GEETA GRANITES &amp; MARBLES(AGLPB1646E)</t>
  </si>
  <si>
    <t>57</t>
  </si>
  <si>
    <t>ITALIANO STONE AND STEEL(AABFI7810H)</t>
  </si>
  <si>
    <t>MOUNT GRANITE</t>
  </si>
  <si>
    <t>00270/23-24</t>
  </si>
  <si>
    <t>41</t>
  </si>
  <si>
    <t>00281/2023-24</t>
  </si>
  <si>
    <t>00291/2023-24</t>
  </si>
  <si>
    <t>98</t>
  </si>
  <si>
    <t>UNIQUE LOGISTIC SOLUTIONS (I) PVT. LTD_x000D_
(AABCU0922D)</t>
  </si>
  <si>
    <t>ULS/IM/2324/125</t>
  </si>
  <si>
    <t>ULS/IM/2324/125A</t>
  </si>
  <si>
    <t>HITACHI LIFT INDIA PVT LTD</t>
  </si>
  <si>
    <t xml:space="preserve">KE/166/2023_x000D_
</t>
  </si>
  <si>
    <t>KE/185/2023</t>
  </si>
  <si>
    <t>AB/OM032</t>
  </si>
  <si>
    <t>207</t>
  </si>
  <si>
    <t>206</t>
  </si>
  <si>
    <t>205</t>
  </si>
  <si>
    <t>217</t>
  </si>
  <si>
    <t>ELITE CRETE WESTERN INDIA(AAGFE9079D)</t>
  </si>
  <si>
    <t>ECWI/012/2023-24</t>
  </si>
  <si>
    <t>225</t>
  </si>
  <si>
    <t xml:space="preserve">SSA-ONE-MER-002_x000D_
</t>
  </si>
  <si>
    <t>ZP SUVIDH SHUKLA DESIGN LLP(AESFS4304M)</t>
  </si>
  <si>
    <t xml:space="preserve">SSA-ONE-MER-001_x000D_
</t>
  </si>
  <si>
    <t>1-Jul-23 to 30-Sep-23</t>
  </si>
  <si>
    <t>4T1 INTERIOR DESIGNS</t>
  </si>
  <si>
    <t>209</t>
  </si>
  <si>
    <t>214</t>
  </si>
  <si>
    <t>215</t>
  </si>
  <si>
    <t>3917</t>
  </si>
  <si>
    <t>226</t>
  </si>
  <si>
    <t>3944</t>
  </si>
  <si>
    <t>239</t>
  </si>
  <si>
    <t>3946</t>
  </si>
  <si>
    <t>247</t>
  </si>
  <si>
    <t>254</t>
  </si>
  <si>
    <t>265</t>
  </si>
  <si>
    <t>4T1 GYPSUM WORK</t>
  </si>
  <si>
    <t>SEHBAAZ  ENTERPRISES(BQXPB1128A)</t>
  </si>
  <si>
    <t>52</t>
  </si>
  <si>
    <t>53</t>
  </si>
  <si>
    <t>JUL-23</t>
  </si>
  <si>
    <t>AUG-23</t>
  </si>
  <si>
    <t>004/2023-24</t>
  </si>
  <si>
    <t>005/2023-24</t>
  </si>
  <si>
    <t>006/2023-24</t>
  </si>
  <si>
    <t>011/2023-24</t>
  </si>
  <si>
    <t>DONA MODULAR SYSTEMS LLP</t>
  </si>
  <si>
    <t>515</t>
  </si>
  <si>
    <t>56/2023-24</t>
  </si>
  <si>
    <t>57/2023-24</t>
  </si>
  <si>
    <t>55/2023-24</t>
  </si>
  <si>
    <t>0207/23-24</t>
  </si>
  <si>
    <t>0215/23-24</t>
  </si>
  <si>
    <t>1935</t>
  </si>
  <si>
    <t>64/2023-24</t>
  </si>
  <si>
    <t>1092</t>
  </si>
  <si>
    <t>1167</t>
  </si>
  <si>
    <t>65/2023-24</t>
  </si>
  <si>
    <t>69/2023-24</t>
  </si>
  <si>
    <t>68/2023-24</t>
  </si>
  <si>
    <t>67/2023-24</t>
  </si>
  <si>
    <t>1548</t>
  </si>
  <si>
    <t>MRE/23-24/338</t>
  </si>
  <si>
    <t>K11145</t>
  </si>
  <si>
    <t>JME/23-24/1481</t>
  </si>
  <si>
    <t>10968</t>
  </si>
  <si>
    <t>10966</t>
  </si>
  <si>
    <t>10967</t>
  </si>
  <si>
    <t>2/794-23/24</t>
  </si>
  <si>
    <t>JME/23-24/1858</t>
  </si>
  <si>
    <t>GLOBOTECH SOLUTIONS(AEDPB2049F)</t>
  </si>
  <si>
    <t>048/23-24</t>
  </si>
  <si>
    <t>11023</t>
  </si>
  <si>
    <t>JME/23-24/2204</t>
  </si>
  <si>
    <t>11054</t>
  </si>
  <si>
    <t>BHARAT ENGINEERS</t>
  </si>
  <si>
    <t>1256/23-24</t>
  </si>
  <si>
    <t>11084</t>
  </si>
  <si>
    <t>11088</t>
  </si>
  <si>
    <t>JME/23-24/2445</t>
  </si>
  <si>
    <t>11101</t>
  </si>
  <si>
    <t>1377/23-24</t>
  </si>
  <si>
    <t>RADVISION ENGINEERING</t>
  </si>
  <si>
    <t>11168</t>
  </si>
  <si>
    <t>JME/23-24/2872</t>
  </si>
  <si>
    <t>VM/23-24/0931</t>
  </si>
  <si>
    <t>VM/23-24/0999</t>
  </si>
  <si>
    <t>VM/23-24/1081</t>
  </si>
  <si>
    <t>VM/23-24/1114</t>
  </si>
  <si>
    <t>VM/23-24/1113</t>
  </si>
  <si>
    <t>KPC/MH1/23-24</t>
  </si>
  <si>
    <t>VM/23-24/1152</t>
  </si>
  <si>
    <t>VM/23-24/1174</t>
  </si>
  <si>
    <t>VM/23-24/1348</t>
  </si>
  <si>
    <t>KP/4016/23-24</t>
  </si>
  <si>
    <t>KP/4029/23-24</t>
  </si>
  <si>
    <t>VM/23-24/1487</t>
  </si>
  <si>
    <t>KP/MH-2/23-24</t>
  </si>
  <si>
    <t>VM/23-24/1515</t>
  </si>
  <si>
    <t>KP/4403/23-24</t>
  </si>
  <si>
    <t>KP/4469/23-24</t>
  </si>
  <si>
    <t>VM/23-24/1601</t>
  </si>
  <si>
    <t>VM/23-24/1721</t>
  </si>
  <si>
    <t>VM/23-24/1738,</t>
  </si>
  <si>
    <t>VM/23-24/1796</t>
  </si>
  <si>
    <t>KPC/MH-3/23-24</t>
  </si>
  <si>
    <t>ZC DHARMENDRA VISHWAKARMA - T1</t>
  </si>
  <si>
    <t>COLLINS INDIA</t>
  </si>
  <si>
    <t>CSL0720230825</t>
  </si>
  <si>
    <t>313/2023-24</t>
  </si>
  <si>
    <t>ZC SANSKRITI INTERIOR(BEAPJ0659F)</t>
  </si>
  <si>
    <t>345/2023-24</t>
  </si>
  <si>
    <t>374/2023-24</t>
  </si>
  <si>
    <t>PRINCE CABLES(ABBFP7158E)</t>
  </si>
  <si>
    <t>INV/2860/23-24</t>
  </si>
  <si>
    <t>INV/23-24</t>
  </si>
  <si>
    <t>INV/3997/23-24</t>
  </si>
  <si>
    <t>INV/3998/23-24</t>
  </si>
  <si>
    <t>INV/4900/23-24</t>
  </si>
  <si>
    <t>INV/5271/23-24</t>
  </si>
  <si>
    <t>PB/23-24/0111</t>
  </si>
  <si>
    <t>PB/23-24/0103</t>
  </si>
  <si>
    <t>July</t>
  </si>
  <si>
    <t>August</t>
  </si>
  <si>
    <t>Incurred Cost as per Bill till 31.12.2023</t>
  </si>
  <si>
    <t>Incurred Cost as per CA till 31.12.2023</t>
  </si>
  <si>
    <t>31.12.2023 as per Bill Tally (inclusive of GST)</t>
  </si>
  <si>
    <t>October</t>
  </si>
  <si>
    <t>ZC REALATEE VENTURES LLP(27AAVFR7098A1ZM)</t>
  </si>
  <si>
    <t>Mum2210/RV/23-24</t>
  </si>
  <si>
    <t>ZC MILLENNIUM ADVERTISING AGENCY(ACDPT1520F)</t>
  </si>
  <si>
    <t>2023-24/MAA/36</t>
  </si>
  <si>
    <t>ZC LOCON SOLUTIONS PRIVATE LIMITED(AACCL2441D)</t>
  </si>
  <si>
    <t>27600-L-MH-2324</t>
  </si>
  <si>
    <t>ZC MAGICBRICKS REALTY SERVICES LIMITED(AAICM8228P)</t>
  </si>
  <si>
    <t>ZC 99ACRES.COM - INFO EDGE INDIA LTD(AAACI1838D)</t>
  </si>
  <si>
    <t>NN09I1124/005246</t>
  </si>
  <si>
    <t>CODE SEPTEM TECHNOLOGIES LLP</t>
  </si>
  <si>
    <t>VM2024298</t>
  </si>
  <si>
    <t>VM2024300</t>
  </si>
  <si>
    <t>OPTION PRINT</t>
  </si>
  <si>
    <t>OP/817/23-24</t>
  </si>
  <si>
    <t>K2324004881</t>
  </si>
  <si>
    <t>K2324004880</t>
  </si>
  <si>
    <t>R/32/23-24</t>
  </si>
  <si>
    <t>ZS VISHAL MAHADU TAPAL(AFSPT5522M)</t>
  </si>
  <si>
    <t>SD+REG -T1-A-1103</t>
  </si>
  <si>
    <t>SD+REG -T1-A-1303</t>
  </si>
  <si>
    <t>SD+REG -T1-A-1903</t>
  </si>
  <si>
    <t>SD+REG -T1-B-1002</t>
  </si>
  <si>
    <t>R/42/23-24</t>
  </si>
  <si>
    <t>R/43/23-24</t>
  </si>
  <si>
    <t>PRINCE CABLES LLP</t>
  </si>
  <si>
    <t>INV/6666/23-24</t>
  </si>
  <si>
    <t xml:space="preserve">INV/6734/23-24_x000D_
</t>
  </si>
  <si>
    <t>INV/7080/23-24</t>
  </si>
  <si>
    <t>CSL0120231002</t>
  </si>
  <si>
    <t>385/2023-24</t>
  </si>
  <si>
    <t>387/2023-24</t>
  </si>
  <si>
    <t>388/2023-24</t>
  </si>
  <si>
    <t>394/2023-24</t>
  </si>
  <si>
    <t>CREDIT NOTE 9</t>
  </si>
  <si>
    <t xml:space="preserve">413/2023-24_x000D_
</t>
  </si>
  <si>
    <t>423/2023-24</t>
  </si>
  <si>
    <t>016</t>
  </si>
  <si>
    <t>471/2023-24</t>
  </si>
  <si>
    <t>497/2023-24</t>
  </si>
  <si>
    <t>512/2023-24</t>
  </si>
  <si>
    <t>513/2023-24</t>
  </si>
  <si>
    <t>526/2023-24</t>
  </si>
  <si>
    <t>4077</t>
  </si>
  <si>
    <t>4080</t>
  </si>
  <si>
    <t>537/2023-24</t>
  </si>
  <si>
    <t>539/2023-24</t>
  </si>
  <si>
    <t>550/2023-24</t>
  </si>
  <si>
    <t>CSL0520231219</t>
  </si>
  <si>
    <t>14</t>
  </si>
  <si>
    <t>CSL0520231229</t>
  </si>
  <si>
    <t>216-23/24</t>
  </si>
  <si>
    <t xml:space="preserve">TT12732324_x000D_
</t>
  </si>
  <si>
    <t xml:space="preserve">RE00102/23_x000D_
</t>
  </si>
  <si>
    <t>TC04712324</t>
  </si>
  <si>
    <t>TT14762324</t>
  </si>
  <si>
    <t>TT14842324</t>
  </si>
  <si>
    <t>TC05252324</t>
  </si>
  <si>
    <t>TC05302324</t>
  </si>
  <si>
    <t>TC05332324</t>
  </si>
  <si>
    <t>TC05402324</t>
  </si>
  <si>
    <t>TC05602324</t>
  </si>
  <si>
    <t>TC05592324</t>
  </si>
  <si>
    <t>G232989</t>
  </si>
  <si>
    <t>TC07282324</t>
  </si>
  <si>
    <t>TC07462324</t>
  </si>
  <si>
    <t>TC07522324</t>
  </si>
  <si>
    <t>VM/23-24/1840</t>
  </si>
  <si>
    <t>VM/23-24/1946</t>
  </si>
  <si>
    <t>VM/23-24/1970</t>
  </si>
  <si>
    <t>KPC/MKT2/23-24</t>
  </si>
  <si>
    <t>KPC/MH-4/23-24</t>
  </si>
  <si>
    <t>VM/23-24/2099</t>
  </si>
  <si>
    <t>VM/23-24/2150</t>
  </si>
  <si>
    <t>VM/23-24/2246</t>
  </si>
  <si>
    <t>KPC/MH-5/23-24</t>
  </si>
  <si>
    <t>KPC/MKT3/23-24</t>
  </si>
  <si>
    <t>KPC/MHP1/23-24</t>
  </si>
  <si>
    <t>T1/KPC/010</t>
  </si>
  <si>
    <t>VM/23-24/2567</t>
  </si>
  <si>
    <t>KPC/MH-6/23-24</t>
  </si>
  <si>
    <t>KPC/MKT4/23-24</t>
  </si>
  <si>
    <t>VM/23-24/2618</t>
  </si>
  <si>
    <t>VM/23-24/2687</t>
  </si>
  <si>
    <t>ZC GOND ENTERPRISE(AMYPG2103J)</t>
  </si>
  <si>
    <t>94</t>
  </si>
  <si>
    <t>96</t>
  </si>
  <si>
    <t>11200</t>
  </si>
  <si>
    <t>JME/23-24/3199</t>
  </si>
  <si>
    <t>JME/23-24/3247</t>
  </si>
  <si>
    <t>11266</t>
  </si>
  <si>
    <t>GIGA LINK TECHNOLOGIES INDIA PVT LTD</t>
  </si>
  <si>
    <t>INV/2324/3242</t>
  </si>
  <si>
    <t>BRIDGEWAY ELECTRIK SOLUTIONS PVT LTD</t>
  </si>
  <si>
    <t>INV/2324/048</t>
  </si>
  <si>
    <t>JME/23-24/3642</t>
  </si>
  <si>
    <t>TI/23-24/0050</t>
  </si>
  <si>
    <t>11309</t>
  </si>
  <si>
    <t>TI/23-24/0054</t>
  </si>
  <si>
    <t>R.K. ENGINEERING PVT LTD</t>
  </si>
  <si>
    <t>12533-24/24</t>
  </si>
  <si>
    <t>TI/23-24/0055</t>
  </si>
  <si>
    <t>12563-23/24</t>
  </si>
  <si>
    <t>TI/23-24/0057</t>
  </si>
  <si>
    <t>12673-23/24</t>
  </si>
  <si>
    <t>12674-23/24</t>
  </si>
  <si>
    <t>12678-23/24</t>
  </si>
  <si>
    <t>2010/23-24</t>
  </si>
  <si>
    <t>2011-23-24</t>
  </si>
  <si>
    <t>11353</t>
  </si>
  <si>
    <t>11370</t>
  </si>
  <si>
    <t>11384</t>
  </si>
  <si>
    <t>11391</t>
  </si>
  <si>
    <t>11402</t>
  </si>
  <si>
    <t>11403</t>
  </si>
  <si>
    <t>11401</t>
  </si>
  <si>
    <t>11408</t>
  </si>
  <si>
    <t>SOLARSQUARE ENERGY PVT LTD</t>
  </si>
  <si>
    <t>SSEPL/23-24/597</t>
  </si>
  <si>
    <t>JME/23-24/4491</t>
  </si>
  <si>
    <t>NAVKAR ENTERPRISE</t>
  </si>
  <si>
    <t>23-24/2436</t>
  </si>
  <si>
    <t>108/2023-24</t>
  </si>
  <si>
    <t>111/2023-24</t>
  </si>
  <si>
    <t>107/2023-24</t>
  </si>
  <si>
    <t>1887</t>
  </si>
  <si>
    <t>112/2023-24</t>
  </si>
  <si>
    <t>23-24/2661</t>
  </si>
  <si>
    <t>122/2023-24</t>
  </si>
  <si>
    <t>121/2023-24</t>
  </si>
  <si>
    <t>23-24/2705</t>
  </si>
  <si>
    <t>23-24/2814</t>
  </si>
  <si>
    <t>3863</t>
  </si>
  <si>
    <t>4124</t>
  </si>
  <si>
    <t>4123</t>
  </si>
  <si>
    <t>NEWAGE FIRE PROTECTION INDUSTRIES PVT LTD</t>
  </si>
  <si>
    <t>BM/2324/03218</t>
  </si>
  <si>
    <t>4640</t>
  </si>
  <si>
    <t>014/2023-24</t>
  </si>
  <si>
    <t>015/2023-24</t>
  </si>
  <si>
    <t>016/2023-24</t>
  </si>
  <si>
    <t>213</t>
  </si>
  <si>
    <t>219</t>
  </si>
  <si>
    <t>220</t>
  </si>
  <si>
    <t>1P T1 CGST INPUT @06.00%</t>
  </si>
  <si>
    <t>OCT-23</t>
  </si>
  <si>
    <t>NOV-23</t>
  </si>
  <si>
    <t>ZC SEHBAAZ  ENTERPRISES(BQXPB1128A)</t>
  </si>
  <si>
    <t>RA-3</t>
  </si>
  <si>
    <t>56</t>
  </si>
  <si>
    <t>271</t>
  </si>
  <si>
    <t>326</t>
  </si>
  <si>
    <t>4023</t>
  </si>
  <si>
    <t>4025</t>
  </si>
  <si>
    <t>327</t>
  </si>
  <si>
    <t>335</t>
  </si>
  <si>
    <t>337</t>
  </si>
  <si>
    <t>4050</t>
  </si>
  <si>
    <t>235</t>
  </si>
  <si>
    <t>ZC JSA CONSTRUCTION(BHSPM4751L-P)</t>
  </si>
  <si>
    <t>237</t>
  </si>
  <si>
    <t>T1/AB/001</t>
  </si>
  <si>
    <t>T1/AB/008</t>
  </si>
  <si>
    <t>T1/AB/009</t>
  </si>
  <si>
    <t>T1/AB/013</t>
  </si>
  <si>
    <t>KE/226/2023</t>
  </si>
  <si>
    <t>KE/274/2023</t>
  </si>
  <si>
    <t>PI-01</t>
  </si>
  <si>
    <t>KE/303/2023</t>
  </si>
  <si>
    <t>ZC BVG INDIA LIMITED(AACCB0943N)</t>
  </si>
  <si>
    <t>OA0322712193</t>
  </si>
  <si>
    <t>04</t>
  </si>
  <si>
    <t>44</t>
  </si>
  <si>
    <t>71</t>
  </si>
  <si>
    <t>75</t>
  </si>
  <si>
    <t>77</t>
  </si>
  <si>
    <t>79</t>
  </si>
  <si>
    <t>00416/23-24</t>
  </si>
  <si>
    <t>99</t>
  </si>
  <si>
    <t>4T1 PAINTING MATERIAL</t>
  </si>
  <si>
    <t>1-Oct-23 to 31-Dec-23</t>
  </si>
  <si>
    <t>ZC SHEETAL ENTERPRISES(CQOPK2575E)</t>
  </si>
  <si>
    <t>SE/2023/0027</t>
  </si>
  <si>
    <t>MAHAVIR SANITATION PVT LTD</t>
  </si>
  <si>
    <t>MSPL2324050</t>
  </si>
  <si>
    <t>MSPL2324051</t>
  </si>
  <si>
    <t>MSPL2324059</t>
  </si>
  <si>
    <t>T1/MSPL/012</t>
  </si>
  <si>
    <t>KP/5392/23-24</t>
  </si>
  <si>
    <t>89/2023-24</t>
  </si>
  <si>
    <t>1667</t>
  </si>
  <si>
    <t>1680</t>
  </si>
  <si>
    <t>1682</t>
  </si>
  <si>
    <t>1681</t>
  </si>
  <si>
    <t>1766</t>
  </si>
  <si>
    <t>1765</t>
  </si>
  <si>
    <t>KP/5610/23-24</t>
  </si>
  <si>
    <t>100/2023-24</t>
  </si>
  <si>
    <t>98/2023-24</t>
  </si>
  <si>
    <t>99/2023-24</t>
  </si>
  <si>
    <t>KP/5824/23-24</t>
  </si>
  <si>
    <t>KP/5803/23-24</t>
  </si>
  <si>
    <t>RK/93</t>
  </si>
  <si>
    <t>104/2023-24</t>
  </si>
  <si>
    <t>1813</t>
  </si>
  <si>
    <t>1815</t>
  </si>
  <si>
    <t>1816</t>
  </si>
  <si>
    <t>MEHTA BROTHERS &amp; CO</t>
  </si>
  <si>
    <t>231875</t>
  </si>
  <si>
    <t>231883</t>
  </si>
  <si>
    <t>1844</t>
  </si>
  <si>
    <t>1846</t>
  </si>
  <si>
    <t>1845</t>
  </si>
  <si>
    <t>1841</t>
  </si>
  <si>
    <t>1840</t>
  </si>
  <si>
    <t>GREEN APPLE PRIVATE LIMITED</t>
  </si>
  <si>
    <t>0582/23-24</t>
  </si>
  <si>
    <t>KP/6037/23-24</t>
  </si>
  <si>
    <t xml:space="preserve">KP/6010/23-24_x000D_
</t>
  </si>
  <si>
    <t>KP/6059/23-24</t>
  </si>
  <si>
    <t>KP/6142/23-24</t>
  </si>
  <si>
    <t>KP/6135/23-24</t>
  </si>
  <si>
    <t>0596/23-24</t>
  </si>
  <si>
    <t>1872</t>
  </si>
  <si>
    <t>1873</t>
  </si>
  <si>
    <t>1888</t>
  </si>
  <si>
    <t>KP/6205/23-24</t>
  </si>
  <si>
    <t>113/2023-24</t>
  </si>
  <si>
    <t>1893</t>
  </si>
  <si>
    <t>1894</t>
  </si>
  <si>
    <t>1934</t>
  </si>
  <si>
    <t>NEMIL SOLUTIONS</t>
  </si>
  <si>
    <t>247-23/24</t>
  </si>
  <si>
    <t>1968</t>
  </si>
  <si>
    <t>1963</t>
  </si>
  <si>
    <t>1972</t>
  </si>
  <si>
    <t>1971</t>
  </si>
  <si>
    <t>1969</t>
  </si>
  <si>
    <t>KP/6486/23-24</t>
  </si>
  <si>
    <t>KP/6534/23-24</t>
  </si>
  <si>
    <t>PT0289523-24</t>
  </si>
  <si>
    <t>PT0289623-24</t>
  </si>
  <si>
    <t>KP/6533/23-24</t>
  </si>
  <si>
    <t>RK/102</t>
  </si>
  <si>
    <t>KP/6613/23-24</t>
  </si>
  <si>
    <t>2060</t>
  </si>
  <si>
    <t>2059</t>
  </si>
  <si>
    <t>2061</t>
  </si>
  <si>
    <t>KP/6765/23-24</t>
  </si>
  <si>
    <t>0652/23-24</t>
  </si>
  <si>
    <t>232109</t>
  </si>
  <si>
    <t>KP/6808/23-24</t>
  </si>
  <si>
    <t>2109</t>
  </si>
  <si>
    <t>2108</t>
  </si>
  <si>
    <t>2107</t>
  </si>
  <si>
    <t>2106</t>
  </si>
  <si>
    <t>KP/7005/23-24</t>
  </si>
  <si>
    <t>KP/7023/23-24</t>
  </si>
  <si>
    <t>281-23/24</t>
  </si>
  <si>
    <t>2117</t>
  </si>
  <si>
    <t>130/2023-24</t>
  </si>
  <si>
    <t>2174</t>
  </si>
  <si>
    <t>2196</t>
  </si>
  <si>
    <t>PT0313323-24</t>
  </si>
  <si>
    <t>2220</t>
  </si>
  <si>
    <t>292-23/24</t>
  </si>
  <si>
    <t>KP/7250/23-24</t>
  </si>
  <si>
    <t>KP/7280/23-24</t>
  </si>
  <si>
    <t>2233</t>
  </si>
  <si>
    <t>2234</t>
  </si>
  <si>
    <t>2236</t>
  </si>
  <si>
    <t>2235</t>
  </si>
  <si>
    <t>2248</t>
  </si>
  <si>
    <t>CI/10702/23-24</t>
  </si>
  <si>
    <t>132/2023-24</t>
  </si>
  <si>
    <t>2250</t>
  </si>
  <si>
    <t>CI/10707/23-24</t>
  </si>
  <si>
    <t>141/2023-24</t>
  </si>
  <si>
    <t>2294</t>
  </si>
  <si>
    <t>2295</t>
  </si>
  <si>
    <t>RK/115</t>
  </si>
  <si>
    <t>T1/MGISPL/011</t>
  </si>
  <si>
    <t>2327</t>
  </si>
  <si>
    <t>2328</t>
  </si>
  <si>
    <t>2330</t>
  </si>
  <si>
    <t>KP/7497/23-24</t>
  </si>
  <si>
    <t>CI/10729/23-24</t>
  </si>
  <si>
    <t>308-23/24</t>
  </si>
  <si>
    <t>2366</t>
  </si>
  <si>
    <t>KP/7548/23-24</t>
  </si>
  <si>
    <t>PT0332723-24</t>
  </si>
  <si>
    <t>KP/7653/23-24</t>
  </si>
  <si>
    <t>KP/7647/23-24</t>
  </si>
  <si>
    <t>M11023123558</t>
  </si>
  <si>
    <t>145/2023-24</t>
  </si>
  <si>
    <t>2416</t>
  </si>
  <si>
    <t>232509</t>
  </si>
  <si>
    <t>2436</t>
  </si>
  <si>
    <t>KP/7803/23-24</t>
  </si>
  <si>
    <t>CI/10753/23-24</t>
  </si>
  <si>
    <t>146/2023-24</t>
  </si>
  <si>
    <t>147/2023-24</t>
  </si>
  <si>
    <t>2442</t>
  </si>
  <si>
    <t>KP/7857/23-24</t>
  </si>
  <si>
    <t>KP/7943/23-24</t>
  </si>
  <si>
    <t>2481</t>
  </si>
  <si>
    <t>2483</t>
  </si>
  <si>
    <t>2494</t>
  </si>
  <si>
    <t>2512</t>
  </si>
  <si>
    <t>154/2023-24</t>
  </si>
  <si>
    <t>155/2023-24</t>
  </si>
  <si>
    <t>2530</t>
  </si>
  <si>
    <t>PM/450/23-24</t>
  </si>
  <si>
    <t>PM/533/23-24</t>
  </si>
  <si>
    <t>PM/576/23-24</t>
  </si>
  <si>
    <t>18</t>
  </si>
  <si>
    <t>PM/602/23-24</t>
  </si>
  <si>
    <t>PM/716/23-24</t>
  </si>
  <si>
    <t>3540</t>
  </si>
  <si>
    <t>164</t>
  </si>
  <si>
    <t>4T1 SWIMMING POOL MATERIAL</t>
  </si>
  <si>
    <t>( 04T1 CONSTRUCTION COST )</t>
  </si>
  <si>
    <t>STG HEATING PVT LTD</t>
  </si>
  <si>
    <t>INV/1191/23-24</t>
  </si>
  <si>
    <t>TTC/99/23-24</t>
  </si>
  <si>
    <t>BELLACASA CERAMICA</t>
  </si>
  <si>
    <t>BC/720/2023-24</t>
  </si>
  <si>
    <t xml:space="preserve">7462421669_x000D_
</t>
  </si>
  <si>
    <t xml:space="preserve">7462421867_x000D_
</t>
  </si>
  <si>
    <t>RAJ ENTERPRISE(27ACNPV0135C1ZP)</t>
  </si>
  <si>
    <t>23-24/88</t>
  </si>
  <si>
    <t xml:space="preserve">7462422059_x000D_
</t>
  </si>
  <si>
    <t>3779/23-24</t>
  </si>
  <si>
    <t xml:space="preserve">CLASSIC FLOORINGS &amp; INTERIORS PVT LTD_x000D_
</t>
  </si>
  <si>
    <t>SLE-MUM2324-1081</t>
  </si>
  <si>
    <t>7462425418</t>
  </si>
  <si>
    <t>7462425530</t>
  </si>
  <si>
    <t>7462425618</t>
  </si>
  <si>
    <t>7462425619</t>
  </si>
  <si>
    <t>RELIABLE CERAMICS(AMBPJ9449H)</t>
  </si>
  <si>
    <t>RC/23-24/1799</t>
  </si>
  <si>
    <t>BLUE FERN INDIA</t>
  </si>
  <si>
    <t>T084/23-24</t>
  </si>
  <si>
    <t>4T1 WOOD</t>
  </si>
  <si>
    <t>VDC-238/23-24</t>
  </si>
  <si>
    <t>VDC-292/23-24</t>
  </si>
  <si>
    <t>VDC-315/23-24</t>
  </si>
  <si>
    <t>PO-ITALIANO STONE AND STEEL</t>
  </si>
  <si>
    <t>PO-KAUSHIK FIRE APPLIANCES SERVICE</t>
  </si>
  <si>
    <t>PO-EXCEL INDUSTRIES LIMITED</t>
  </si>
  <si>
    <t>PO-PRATHAM ENVIROTECH SOLUTIONS</t>
  </si>
  <si>
    <t>PO-JYOT ELECTROCNICS</t>
  </si>
  <si>
    <t>PO-VIBRANT DOORCRAFT</t>
  </si>
  <si>
    <t>PO-KAJARIA CERAMICS  LTD</t>
  </si>
  <si>
    <t>PO-KALPAKA POWER CONTROL -DG</t>
  </si>
  <si>
    <t>PO-KAVLE'S PRESSURE CONCRETE PVT LTD</t>
  </si>
  <si>
    <t>PO-PLASMA ENGINEERING COMPANY</t>
  </si>
  <si>
    <t>PO-P.O.P ART</t>
  </si>
  <si>
    <t>PO-R.K. FACADE PRIVATE LIMITED</t>
  </si>
  <si>
    <t>PO-VIBRO INDIA ENTERPRISES</t>
  </si>
  <si>
    <t>PO- ENTERPRISE</t>
  </si>
  <si>
    <t>Opening Balance</t>
  </si>
  <si>
    <t>SAMRUDDHI ENGINEERS</t>
  </si>
  <si>
    <t>SE/23-24/873</t>
  </si>
  <si>
    <t>AEC/DL/23-24/169</t>
  </si>
  <si>
    <t>SE/23-24/1205</t>
  </si>
  <si>
    <t>SE/23-24/1216</t>
  </si>
  <si>
    <t>042</t>
  </si>
  <si>
    <t>319-23/24</t>
  </si>
  <si>
    <t>AEC/DL/23-24/205</t>
  </si>
  <si>
    <t>SE/23-24/1359</t>
  </si>
  <si>
    <t>081</t>
  </si>
  <si>
    <t>SE/23-24/1460</t>
  </si>
  <si>
    <t>715</t>
  </si>
  <si>
    <t>T1/AEC/014</t>
  </si>
  <si>
    <t>T1/AEC/015</t>
  </si>
  <si>
    <t>AEC/DL/23-24/213</t>
  </si>
  <si>
    <t>SE/23-24/1559</t>
  </si>
  <si>
    <t>SE/23-24/1558</t>
  </si>
  <si>
    <t>SE/23-24/1570</t>
  </si>
  <si>
    <t>SE/23-24/1585</t>
  </si>
  <si>
    <t>SE/23-24/1625</t>
  </si>
  <si>
    <t>SE/23-24/1626</t>
  </si>
  <si>
    <t>SE/23-24/1647</t>
  </si>
  <si>
    <t>PSS-141/2023</t>
  </si>
  <si>
    <t>PSS-165/2023</t>
  </si>
  <si>
    <t>06</t>
  </si>
  <si>
    <t>ZC DAIVIK ENTERPRISES</t>
  </si>
  <si>
    <t>INV33/SEPT 23</t>
  </si>
  <si>
    <t>VPSL/2023-24/200</t>
  </si>
  <si>
    <t>ZC KAUSHIK FIRE APPLIANCES SERVICE(AAAPC5880G)</t>
  </si>
  <si>
    <t>KFAS036/OCT</t>
  </si>
  <si>
    <t>INV34/OCT'23</t>
  </si>
  <si>
    <t>VPSL/2023-24/210</t>
  </si>
  <si>
    <t>PRC/2023-24/139</t>
  </si>
  <si>
    <t>VPSL/2023-24/226</t>
  </si>
  <si>
    <t>INV35/NOV23</t>
  </si>
  <si>
    <t>ZP MINAKSHI M AGARWAL &amp; ASSOCIATES</t>
  </si>
  <si>
    <t>MMAA/050/2023-24</t>
  </si>
  <si>
    <t>ZP RIVASTU CONULTANCY(ALPPA4542F-1)</t>
  </si>
  <si>
    <t>PKN/R-020/2021</t>
  </si>
  <si>
    <t>Salary</t>
  </si>
  <si>
    <t>SALARY -OCT-DEC-23</t>
  </si>
  <si>
    <t>49 SALARY - BASIC</t>
  </si>
  <si>
    <t>49 SALARY - HRA</t>
  </si>
  <si>
    <t>49 SALARY - OTHER</t>
  </si>
  <si>
    <t>49 SALARY - BONUS</t>
  </si>
  <si>
    <t>49 SALARY - OVERTIME</t>
  </si>
  <si>
    <t>Unpaid bills of 7.88 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</si>
</sst>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 * #,##0.00_ ;_ * \-#,##0.00_ ;_ * &quot;-&quot;??_ ;_ @_ "/>
    <numFmt numFmtId="164" formatCode="&quot;&quot;0.00"/>
    <numFmt numFmtId="165" formatCode="&quot;&quot;0"/>
    <numFmt numFmtId="166" formatCode="_(* #,##0.00_);_(* \(#,##0.00\);_(* &quot;-&quot;??_);_(@_)"/>
    <numFmt numFmtId="167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i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i/>
      <sz val="9"/>
      <color rgb="FF0000FF"/>
      <name val="Arial"/>
      <family val="2"/>
    </font>
    <font>
      <b/>
      <sz val="12"/>
      <color theme="1"/>
      <name val="Calibri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</cellStyleXfs>
  <cellXfs count="316">
    <xf numFmtId="0" fontId="0" fillId="0" borderId="0" xfId="0"/>
    <xf numFmtId="0" fontId="4" fillId="0" borderId="0" xfId="0" applyFont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7" xfId="0" applyFont="1" applyBorder="1" applyAlignment="1">
      <alignment horizontal="left" vertical="center" wrapText="1"/>
    </xf>
    <xf numFmtId="43" fontId="9" fillId="0" borderId="5" xfId="4" applyFont="1" applyFill="1" applyBorder="1" applyAlignment="1">
      <alignment horizontal="right" wrapText="1"/>
    </xf>
    <xf numFmtId="43" fontId="9" fillId="0" borderId="6" xfId="4" applyFont="1" applyFill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43" fontId="9" fillId="0" borderId="5" xfId="4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10" fillId="0" borderId="0" xfId="0" applyFont="1"/>
    <xf numFmtId="167" fontId="8" fillId="0" borderId="5" xfId="0" applyNumberFormat="1" applyFont="1" applyBorder="1" applyAlignment="1">
      <alignment horizontal="left" wrapText="1"/>
    </xf>
    <xf numFmtId="166" fontId="8" fillId="0" borderId="5" xfId="3" applyFont="1" applyFill="1" applyBorder="1" applyAlignment="1">
      <alignment horizontal="right" wrapText="1"/>
    </xf>
    <xf numFmtId="43" fontId="8" fillId="0" borderId="5" xfId="4" applyFont="1" applyFill="1" applyBorder="1" applyAlignment="1">
      <alignment horizontal="right" wrapText="1"/>
    </xf>
    <xf numFmtId="166" fontId="0" fillId="0" borderId="0" xfId="0" applyNumberFormat="1"/>
    <xf numFmtId="166" fontId="0" fillId="0" borderId="0" xfId="3" applyFont="1"/>
    <xf numFmtId="0" fontId="11" fillId="0" borderId="5" xfId="0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wrapText="1"/>
    </xf>
    <xf numFmtId="0" fontId="12" fillId="0" borderId="5" xfId="0" applyFont="1" applyBorder="1" applyAlignment="1">
      <alignment wrapText="1"/>
    </xf>
    <xf numFmtId="10" fontId="2" fillId="0" borderId="5" xfId="2" applyNumberFormat="1" applyFont="1" applyBorder="1" applyAlignment="1">
      <alignment wrapText="1"/>
    </xf>
    <xf numFmtId="43" fontId="0" fillId="0" borderId="0" xfId="4" applyFont="1" applyAlignment="1">
      <alignment wrapText="1"/>
    </xf>
    <xf numFmtId="43" fontId="2" fillId="0" borderId="6" xfId="4" applyFont="1" applyBorder="1" applyAlignment="1">
      <alignment horizontal="center" vertical="center" wrapText="1"/>
    </xf>
    <xf numFmtId="43" fontId="0" fillId="0" borderId="5" xfId="4" applyFont="1" applyBorder="1" applyAlignment="1">
      <alignment wrapText="1"/>
    </xf>
    <xf numFmtId="0" fontId="0" fillId="0" borderId="5" xfId="0" applyBorder="1"/>
    <xf numFmtId="0" fontId="14" fillId="0" borderId="0" xfId="0" applyFont="1"/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0" applyNumberFormat="1"/>
    <xf numFmtId="43" fontId="2" fillId="0" borderId="0" xfId="4" applyFont="1" applyBorder="1" applyAlignment="1">
      <alignment horizontal="center" vertical="center" wrapText="1"/>
    </xf>
    <xf numFmtId="10" fontId="0" fillId="0" borderId="0" xfId="2" applyNumberFormat="1" applyFont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43" fontId="9" fillId="0" borderId="5" xfId="4" applyFont="1" applyFill="1" applyBorder="1" applyAlignment="1">
      <alignment horizontal="left" wrapText="1"/>
    </xf>
    <xf numFmtId="166" fontId="0" fillId="0" borderId="0" xfId="16" applyFont="1" applyAlignment="1"/>
    <xf numFmtId="0" fontId="13" fillId="0" borderId="0" xfId="5"/>
    <xf numFmtId="0" fontId="13" fillId="0" borderId="0" xfId="5" applyAlignment="1">
      <alignment wrapText="1"/>
    </xf>
    <xf numFmtId="166" fontId="15" fillId="0" borderId="0" xfId="16" applyFont="1" applyAlignment="1">
      <alignment horizontal="left"/>
    </xf>
    <xf numFmtId="0" fontId="15" fillId="0" borderId="0" xfId="5" applyFont="1" applyAlignment="1">
      <alignment horizontal="left"/>
    </xf>
    <xf numFmtId="43" fontId="15" fillId="0" borderId="0" xfId="5" applyNumberFormat="1" applyFont="1" applyAlignment="1">
      <alignment horizontal="left"/>
    </xf>
    <xf numFmtId="0" fontId="15" fillId="0" borderId="0" xfId="5" applyFont="1" applyAlignment="1">
      <alignment horizontal="center"/>
    </xf>
    <xf numFmtId="43" fontId="15" fillId="0" borderId="0" xfId="5" applyNumberFormat="1" applyFont="1" applyAlignment="1">
      <alignment horizontal="center"/>
    </xf>
    <xf numFmtId="43" fontId="25" fillId="0" borderId="0" xfId="5" applyNumberFormat="1" applyFont="1" applyAlignment="1">
      <alignment horizontal="left"/>
    </xf>
    <xf numFmtId="0" fontId="26" fillId="0" borderId="0" xfId="5" applyFont="1" applyAlignment="1">
      <alignment horizontal="left"/>
    </xf>
    <xf numFmtId="0" fontId="27" fillId="0" borderId="0" xfId="5" applyFont="1" applyAlignment="1">
      <alignment horizontal="left"/>
    </xf>
    <xf numFmtId="0" fontId="17" fillId="0" borderId="0" xfId="5" applyFont="1" applyAlignment="1">
      <alignment horizontal="left"/>
    </xf>
    <xf numFmtId="0" fontId="28" fillId="0" borderId="0" xfId="5" applyFont="1" applyAlignment="1">
      <alignment horizontal="left"/>
    </xf>
    <xf numFmtId="0" fontId="29" fillId="0" borderId="0" xfId="5" applyFont="1"/>
    <xf numFmtId="0" fontId="23" fillId="0" borderId="0" xfId="5" applyFont="1"/>
    <xf numFmtId="43" fontId="16" fillId="0" borderId="5" xfId="1" applyFont="1" applyFill="1" applyBorder="1" applyAlignment="1">
      <alignment horizontal="center" vertical="center" wrapText="1"/>
    </xf>
    <xf numFmtId="0" fontId="22" fillId="0" borderId="5" xfId="5" applyFont="1" applyBorder="1" applyAlignment="1">
      <alignment horizontal="center" vertical="center" wrapText="1"/>
    </xf>
    <xf numFmtId="0" fontId="23" fillId="0" borderId="5" xfId="5" applyFont="1" applyBorder="1" applyAlignment="1">
      <alignment horizontal="center" vertical="center" wrapText="1"/>
    </xf>
    <xf numFmtId="2" fontId="22" fillId="0" borderId="5" xfId="5" applyNumberFormat="1" applyFont="1" applyBorder="1" applyAlignment="1">
      <alignment horizontal="center" vertical="center" wrapText="1"/>
    </xf>
    <xf numFmtId="43" fontId="23" fillId="0" borderId="5" xfId="5" applyNumberFormat="1" applyFont="1" applyBorder="1" applyAlignment="1">
      <alignment horizontal="center" vertical="center" wrapText="1"/>
    </xf>
    <xf numFmtId="43" fontId="24" fillId="0" borderId="5" xfId="5" applyNumberFormat="1" applyFont="1" applyBorder="1" applyAlignment="1">
      <alignment horizontal="center" vertical="center" wrapText="1"/>
    </xf>
    <xf numFmtId="43" fontId="22" fillId="0" borderId="5" xfId="5" applyNumberFormat="1" applyFont="1" applyBorder="1" applyAlignment="1">
      <alignment horizontal="center" vertical="center" wrapText="1"/>
    </xf>
    <xf numFmtId="43" fontId="23" fillId="0" borderId="5" xfId="1" applyFont="1" applyBorder="1" applyAlignment="1">
      <alignment horizontal="left"/>
    </xf>
    <xf numFmtId="43" fontId="15" fillId="0" borderId="0" xfId="1" applyFont="1" applyAlignment="1">
      <alignment horizontal="left"/>
    </xf>
    <xf numFmtId="43" fontId="13" fillId="0" borderId="0" xfId="1" applyFont="1"/>
    <xf numFmtId="43" fontId="17" fillId="0" borderId="0" xfId="1" applyFont="1" applyAlignment="1">
      <alignment horizontal="left"/>
    </xf>
    <xf numFmtId="43" fontId="0" fillId="0" borderId="0" xfId="1" applyFont="1" applyAlignment="1"/>
    <xf numFmtId="43" fontId="28" fillId="0" borderId="0" xfId="1" applyFont="1" applyAlignment="1">
      <alignment horizontal="left"/>
    </xf>
    <xf numFmtId="43" fontId="30" fillId="0" borderId="5" xfId="1" applyFont="1" applyFill="1" applyBorder="1" applyAlignment="1">
      <alignment horizontal="center" vertical="center" wrapText="1"/>
    </xf>
    <xf numFmtId="166" fontId="24" fillId="0" borderId="5" xfId="16" applyFont="1" applyBorder="1" applyAlignment="1">
      <alignment horizontal="center" vertical="center" wrapText="1"/>
    </xf>
    <xf numFmtId="9" fontId="23" fillId="0" borderId="5" xfId="2" applyFont="1" applyBorder="1" applyAlignment="1">
      <alignment horizontal="right"/>
    </xf>
    <xf numFmtId="9" fontId="30" fillId="0" borderId="5" xfId="2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43" fontId="31" fillId="0" borderId="5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vertical="top"/>
    </xf>
    <xf numFmtId="0" fontId="23" fillId="2" borderId="5" xfId="0" applyFont="1" applyFill="1" applyBorder="1"/>
    <xf numFmtId="0" fontId="9" fillId="2" borderId="5" xfId="0" applyFont="1" applyFill="1" applyBorder="1" applyAlignment="1">
      <alignment horizontal="left" vertical="center" wrapText="1"/>
    </xf>
    <xf numFmtId="43" fontId="9" fillId="2" borderId="5" xfId="1" applyFont="1" applyFill="1" applyBorder="1" applyAlignment="1">
      <alignment horizontal="left" vertical="center" wrapText="1"/>
    </xf>
    <xf numFmtId="166" fontId="23" fillId="2" borderId="5" xfId="3" applyFont="1" applyFill="1" applyBorder="1"/>
    <xf numFmtId="0" fontId="9" fillId="2" borderId="5" xfId="0" applyFont="1" applyFill="1" applyBorder="1" applyAlignment="1">
      <alignment vertical="center" wrapText="1"/>
    </xf>
    <xf numFmtId="43" fontId="9" fillId="2" borderId="5" xfId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43" fontId="9" fillId="2" borderId="5" xfId="1" applyFont="1" applyFill="1" applyBorder="1" applyAlignment="1">
      <alignment vertical="center"/>
    </xf>
    <xf numFmtId="0" fontId="9" fillId="2" borderId="5" xfId="0" applyFont="1" applyFill="1" applyBorder="1" applyAlignment="1">
      <alignment wrapText="1"/>
    </xf>
    <xf numFmtId="43" fontId="9" fillId="2" borderId="5" xfId="1" applyFont="1" applyFill="1" applyBorder="1" applyAlignment="1">
      <alignment wrapText="1"/>
    </xf>
    <xf numFmtId="0" fontId="22" fillId="2" borderId="5" xfId="0" applyFont="1" applyFill="1" applyBorder="1"/>
    <xf numFmtId="43" fontId="22" fillId="2" borderId="5" xfId="1" applyFont="1" applyFill="1" applyBorder="1"/>
    <xf numFmtId="166" fontId="22" fillId="2" borderId="5" xfId="3" applyFont="1" applyFill="1" applyBorder="1"/>
    <xf numFmtId="49" fontId="4" fillId="0" borderId="1" xfId="0" applyNumberFormat="1" applyFont="1" applyBorder="1" applyAlignment="1">
      <alignment vertical="top"/>
    </xf>
    <xf numFmtId="0" fontId="0" fillId="3" borderId="14" xfId="0" applyFill="1" applyBorder="1"/>
    <xf numFmtId="0" fontId="33" fillId="3" borderId="15" xfId="0" applyFont="1" applyFill="1" applyBorder="1"/>
    <xf numFmtId="0" fontId="33" fillId="3" borderId="16" xfId="0" applyFont="1" applyFill="1" applyBorder="1"/>
    <xf numFmtId="0" fontId="0" fillId="0" borderId="17" xfId="0" applyBorder="1"/>
    <xf numFmtId="0" fontId="0" fillId="0" borderId="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166" fontId="0" fillId="0" borderId="10" xfId="3" applyFont="1" applyBorder="1"/>
    <xf numFmtId="166" fontId="2" fillId="0" borderId="10" xfId="3" applyFont="1" applyBorder="1"/>
    <xf numFmtId="0" fontId="0" fillId="0" borderId="10" xfId="0" applyBorder="1"/>
    <xf numFmtId="0" fontId="0" fillId="0" borderId="20" xfId="0" applyBorder="1"/>
    <xf numFmtId="0" fontId="2" fillId="0" borderId="9" xfId="0" applyFont="1" applyBorder="1"/>
    <xf numFmtId="166" fontId="2" fillId="0" borderId="11" xfId="0" applyNumberFormat="1" applyFont="1" applyBorder="1"/>
    <xf numFmtId="0" fontId="2" fillId="3" borderId="21" xfId="0" applyFont="1" applyFill="1" applyBorder="1"/>
    <xf numFmtId="0" fontId="2" fillId="3" borderId="22" xfId="0" applyFont="1" applyFill="1" applyBorder="1"/>
    <xf numFmtId="0" fontId="0" fillId="0" borderId="17" xfId="0" applyBorder="1" applyAlignment="1">
      <alignment horizontal="center"/>
    </xf>
    <xf numFmtId="166" fontId="0" fillId="0" borderId="7" xfId="3" applyFont="1" applyBorder="1"/>
    <xf numFmtId="9" fontId="0" fillId="0" borderId="18" xfId="2" applyFont="1" applyBorder="1" applyAlignment="1">
      <alignment horizontal="center"/>
    </xf>
    <xf numFmtId="0" fontId="2" fillId="0" borderId="5" xfId="0" applyFont="1" applyBorder="1"/>
    <xf numFmtId="166" fontId="2" fillId="0" borderId="5" xfId="3" applyFont="1" applyBorder="1"/>
    <xf numFmtId="9" fontId="2" fillId="0" borderId="10" xfId="2" applyFont="1" applyBorder="1" applyAlignment="1">
      <alignment horizontal="center"/>
    </xf>
    <xf numFmtId="166" fontId="0" fillId="0" borderId="5" xfId="3" applyFont="1" applyBorder="1"/>
    <xf numFmtId="9" fontId="0" fillId="0" borderId="10" xfId="2" applyFont="1" applyBorder="1" applyAlignment="1">
      <alignment horizontal="center"/>
    </xf>
    <xf numFmtId="0" fontId="0" fillId="0" borderId="9" xfId="0" applyBorder="1"/>
    <xf numFmtId="166" fontId="2" fillId="0" borderId="9" xfId="0" applyNumberFormat="1" applyFont="1" applyBorder="1"/>
    <xf numFmtId="9" fontId="2" fillId="0" borderId="11" xfId="0" applyNumberFormat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right"/>
    </xf>
    <xf numFmtId="0" fontId="34" fillId="0" borderId="5" xfId="0" applyFont="1" applyBorder="1" applyAlignment="1">
      <alignment wrapText="1"/>
    </xf>
    <xf numFmtId="3" fontId="34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9" fontId="32" fillId="0" borderId="0" xfId="0" applyNumberFormat="1" applyFont="1" applyAlignment="1">
      <alignment horizontal="left" vertical="top"/>
    </xf>
    <xf numFmtId="4" fontId="2" fillId="0" borderId="5" xfId="0" applyNumberFormat="1" applyFont="1" applyBorder="1"/>
    <xf numFmtId="43" fontId="9" fillId="0" borderId="5" xfId="4" applyFont="1" applyFill="1" applyBorder="1" applyAlignment="1">
      <alignment horizontal="center" wrapText="1"/>
    </xf>
    <xf numFmtId="43" fontId="9" fillId="0" borderId="5" xfId="1" applyFont="1" applyFill="1" applyBorder="1" applyAlignment="1">
      <alignment horizontal="right" wrapText="1"/>
    </xf>
    <xf numFmtId="43" fontId="9" fillId="0" borderId="13" xfId="4" applyFont="1" applyFill="1" applyBorder="1" applyAlignment="1">
      <alignment horizontal="center" wrapText="1"/>
    </xf>
    <xf numFmtId="43" fontId="9" fillId="0" borderId="8" xfId="4" applyFont="1" applyFill="1" applyBorder="1" applyAlignment="1">
      <alignment horizontal="right" wrapText="1"/>
    </xf>
    <xf numFmtId="166" fontId="8" fillId="0" borderId="7" xfId="3" applyFont="1" applyFill="1" applyBorder="1" applyAlignment="1">
      <alignment horizontal="right" wrapText="1"/>
    </xf>
    <xf numFmtId="43" fontId="9" fillId="0" borderId="5" xfId="1" applyFont="1" applyFill="1" applyBorder="1" applyAlignment="1">
      <alignment horizontal="center" wrapText="1"/>
    </xf>
    <xf numFmtId="49" fontId="6" fillId="0" borderId="23" xfId="0" applyNumberFormat="1" applyFont="1" applyBorder="1" applyAlignment="1">
      <alignment horizontal="left" vertical="top" indent="2"/>
    </xf>
    <xf numFmtId="49" fontId="35" fillId="0" borderId="25" xfId="0" applyNumberFormat="1" applyFont="1" applyBorder="1" applyAlignment="1">
      <alignment vertical="top"/>
    </xf>
    <xf numFmtId="49" fontId="6" fillId="0" borderId="27" xfId="0" applyNumberFormat="1" applyFont="1" applyBorder="1" applyAlignment="1">
      <alignment horizontal="left" vertical="top" indent="2"/>
    </xf>
    <xf numFmtId="49" fontId="39" fillId="0" borderId="3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right" vertical="top"/>
    </xf>
    <xf numFmtId="15" fontId="5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0" fontId="39" fillId="0" borderId="3" xfId="0" applyFont="1" applyBorder="1" applyAlignment="1">
      <alignment horizontal="right" vertical="top"/>
    </xf>
    <xf numFmtId="164" fontId="7" fillId="0" borderId="3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5" fontId="5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right" vertical="top"/>
    </xf>
    <xf numFmtId="0" fontId="39" fillId="0" borderId="1" xfId="0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5" fontId="6" fillId="0" borderId="3" xfId="0" applyNumberFormat="1" applyFont="1" applyBorder="1" applyAlignment="1">
      <alignment horizontal="right" vertical="top"/>
    </xf>
    <xf numFmtId="49" fontId="32" fillId="0" borderId="0" xfId="0" applyNumberFormat="1" applyFont="1" applyAlignment="1">
      <alignment horizontal="right" vertical="top"/>
    </xf>
    <xf numFmtId="49" fontId="32" fillId="0" borderId="0" xfId="0" applyNumberFormat="1" applyFont="1" applyAlignment="1">
      <alignment horizontal="left" vertical="top" wrapText="1" indent="2"/>
    </xf>
    <xf numFmtId="49" fontId="5" fillId="0" borderId="1" xfId="0" quotePrefix="1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left" vertical="top" indent="5"/>
    </xf>
    <xf numFmtId="43" fontId="5" fillId="0" borderId="24" xfId="1" applyFont="1" applyBorder="1" applyAlignment="1">
      <alignment horizontal="center" vertical="top"/>
    </xf>
    <xf numFmtId="43" fontId="36" fillId="0" borderId="26" xfId="1" applyFont="1" applyBorder="1" applyAlignment="1">
      <alignment horizontal="right" vertical="top"/>
    </xf>
    <xf numFmtId="43" fontId="38" fillId="0" borderId="28" xfId="1" applyFont="1" applyBorder="1" applyAlignment="1">
      <alignment horizontal="right" vertical="top"/>
    </xf>
    <xf numFmtId="49" fontId="36" fillId="0" borderId="5" xfId="0" applyNumberFormat="1" applyFont="1" applyBorder="1" applyAlignment="1">
      <alignment horizontal="left" vertical="top" indent="2"/>
    </xf>
    <xf numFmtId="43" fontId="37" fillId="0" borderId="5" xfId="1" applyFont="1" applyBorder="1" applyAlignment="1">
      <alignment horizontal="right" vertical="top"/>
    </xf>
    <xf numFmtId="49" fontId="36" fillId="5" borderId="5" xfId="0" applyNumberFormat="1" applyFont="1" applyFill="1" applyBorder="1" applyAlignment="1">
      <alignment horizontal="left" vertical="top" indent="2"/>
    </xf>
    <xf numFmtId="43" fontId="37" fillId="5" borderId="5" xfId="1" applyFont="1" applyFill="1" applyBorder="1" applyAlignment="1">
      <alignment horizontal="right" vertical="top"/>
    </xf>
    <xf numFmtId="0" fontId="40" fillId="0" borderId="0" xfId="5" applyFont="1" applyAlignment="1">
      <alignment horizontal="left"/>
    </xf>
    <xf numFmtId="43" fontId="28" fillId="0" borderId="0" xfId="5" applyNumberFormat="1" applyFont="1" applyAlignment="1">
      <alignment horizontal="left"/>
    </xf>
    <xf numFmtId="0" fontId="41" fillId="0" borderId="5" xfId="5" applyFont="1" applyBorder="1" applyAlignment="1">
      <alignment horizontal="center" vertical="center" wrapText="1"/>
    </xf>
    <xf numFmtId="43" fontId="41" fillId="0" borderId="5" xfId="5" applyNumberFormat="1" applyFont="1" applyBorder="1" applyAlignment="1">
      <alignment horizontal="center" vertical="center" wrapText="1"/>
    </xf>
    <xf numFmtId="166" fontId="41" fillId="0" borderId="5" xfId="16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2" fontId="41" fillId="0" borderId="5" xfId="5" applyNumberFormat="1" applyFont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23" fillId="0" borderId="0" xfId="5" applyFont="1" applyAlignment="1">
      <alignment horizontal="center"/>
    </xf>
    <xf numFmtId="43" fontId="23" fillId="0" borderId="0" xfId="5" applyNumberFormat="1" applyFont="1" applyAlignment="1">
      <alignment horizontal="left"/>
    </xf>
    <xf numFmtId="166" fontId="23" fillId="0" borderId="0" xfId="16" applyFont="1" applyAlignment="1">
      <alignment horizontal="left"/>
    </xf>
    <xf numFmtId="43" fontId="42" fillId="0" borderId="0" xfId="5" applyNumberFormat="1" applyFont="1" applyAlignment="1">
      <alignment horizontal="left"/>
    </xf>
    <xf numFmtId="0" fontId="43" fillId="0" borderId="0" xfId="5" applyFont="1" applyAlignment="1">
      <alignment horizontal="left"/>
    </xf>
    <xf numFmtId="43" fontId="23" fillId="0" borderId="0" xfId="5" applyNumberFormat="1" applyFont="1" applyAlignment="1">
      <alignment horizontal="center"/>
    </xf>
    <xf numFmtId="0" fontId="44" fillId="0" borderId="0" xfId="5" applyFont="1" applyAlignment="1">
      <alignment horizontal="left"/>
    </xf>
    <xf numFmtId="0" fontId="22" fillId="0" borderId="0" xfId="5" applyFont="1" applyAlignment="1">
      <alignment horizontal="left"/>
    </xf>
    <xf numFmtId="43" fontId="22" fillId="0" borderId="0" xfId="1" applyFont="1" applyBorder="1" applyAlignment="1">
      <alignment horizontal="center"/>
    </xf>
    <xf numFmtId="43" fontId="23" fillId="0" borderId="0" xfId="1" applyFont="1" applyAlignment="1"/>
    <xf numFmtId="43" fontId="24" fillId="0" borderId="5" xfId="1" applyFont="1" applyBorder="1" applyAlignment="1">
      <alignment horizontal="center" vertical="center" wrapText="1"/>
    </xf>
    <xf numFmtId="43" fontId="23" fillId="0" borderId="0" xfId="1" applyFont="1" applyAlignment="1">
      <alignment horizontal="left"/>
    </xf>
    <xf numFmtId="43" fontId="23" fillId="0" borderId="0" xfId="1" applyFont="1" applyAlignment="1">
      <alignment horizontal="center"/>
    </xf>
    <xf numFmtId="43" fontId="22" fillId="0" borderId="0" xfId="1" applyFont="1" applyAlignment="1">
      <alignment horizontal="left"/>
    </xf>
    <xf numFmtId="43" fontId="15" fillId="0" borderId="0" xfId="1" applyFont="1" applyAlignment="1">
      <alignment horizontal="center"/>
    </xf>
    <xf numFmtId="2" fontId="24" fillId="0" borderId="5" xfId="5" applyNumberFormat="1" applyFont="1" applyBorder="1" applyAlignment="1">
      <alignment horizontal="center" vertical="center" wrapText="1"/>
    </xf>
    <xf numFmtId="2" fontId="24" fillId="0" borderId="5" xfId="5" applyNumberFormat="1" applyFont="1" applyBorder="1" applyAlignment="1">
      <alignment horizontal="center" vertical="center"/>
    </xf>
    <xf numFmtId="9" fontId="16" fillId="0" borderId="5" xfId="2" applyFont="1" applyFill="1" applyBorder="1" applyAlignment="1">
      <alignment horizontal="center" vertical="center" wrapText="1"/>
    </xf>
    <xf numFmtId="9" fontId="23" fillId="0" borderId="0" xfId="2" applyFont="1" applyAlignment="1">
      <alignment horizontal="right"/>
    </xf>
    <xf numFmtId="9" fontId="22" fillId="0" borderId="0" xfId="2" applyFont="1" applyAlignment="1">
      <alignment horizontal="right"/>
    </xf>
    <xf numFmtId="9" fontId="15" fillId="0" borderId="0" xfId="2" applyFont="1" applyAlignment="1">
      <alignment horizontal="right"/>
    </xf>
    <xf numFmtId="9" fontId="0" fillId="0" borderId="0" xfId="2" applyFont="1" applyAlignment="1">
      <alignment horizontal="right"/>
    </xf>
    <xf numFmtId="43" fontId="22" fillId="0" borderId="5" xfId="1" applyFont="1" applyBorder="1" applyAlignment="1">
      <alignment horizontal="left"/>
    </xf>
    <xf numFmtId="9" fontId="22" fillId="0" borderId="5" xfId="2" applyFont="1" applyBorder="1" applyAlignment="1">
      <alignment horizontal="right"/>
    </xf>
    <xf numFmtId="43" fontId="41" fillId="0" borderId="5" xfId="1" applyFont="1" applyBorder="1" applyAlignment="1">
      <alignment horizontal="center" vertical="center" wrapText="1"/>
    </xf>
    <xf numFmtId="43" fontId="22" fillId="0" borderId="5" xfId="5" applyNumberFormat="1" applyFont="1" applyBorder="1" applyAlignment="1">
      <alignment horizontal="left"/>
    </xf>
    <xf numFmtId="43" fontId="13" fillId="0" borderId="0" xfId="5" applyNumberFormat="1"/>
    <xf numFmtId="49" fontId="6" fillId="0" borderId="3" xfId="0" applyNumberFormat="1" applyFont="1" applyBorder="1" applyAlignment="1">
      <alignment horizontal="left" vertical="top" indent="5"/>
    </xf>
    <xf numFmtId="43" fontId="4" fillId="0" borderId="0" xfId="1" applyFont="1" applyAlignment="1">
      <alignment vertical="top"/>
    </xf>
    <xf numFmtId="43" fontId="6" fillId="0" borderId="3" xfId="1" applyFont="1" applyBorder="1" applyAlignment="1">
      <alignment horizontal="right" vertical="top"/>
    </xf>
    <xf numFmtId="43" fontId="7" fillId="0" borderId="3" xfId="1" applyFont="1" applyBorder="1" applyAlignment="1">
      <alignment horizontal="right" vertical="top"/>
    </xf>
    <xf numFmtId="43" fontId="7" fillId="0" borderId="1" xfId="1" applyFont="1" applyBorder="1" applyAlignment="1">
      <alignment horizontal="right" vertical="top"/>
    </xf>
    <xf numFmtId="43" fontId="4" fillId="0" borderId="0" xfId="1" applyFont="1" applyAlignment="1">
      <alignment horizontal="right" vertical="top"/>
    </xf>
    <xf numFmtId="49" fontId="7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 wrapText="1" indent="2"/>
    </xf>
    <xf numFmtId="49" fontId="36" fillId="0" borderId="2" xfId="0" applyNumberFormat="1" applyFont="1" applyBorder="1" applyAlignment="1">
      <alignment horizontal="left" vertical="top" indent="2"/>
    </xf>
    <xf numFmtId="43" fontId="37" fillId="0" borderId="2" xfId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49" fontId="32" fillId="0" borderId="0" xfId="0" applyNumberFormat="1" applyFont="1" applyAlignment="1">
      <alignment horizontal="left"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horizontal="right" vertical="top" wrapText="1"/>
    </xf>
    <xf numFmtId="43" fontId="37" fillId="0" borderId="30" xfId="1" applyFont="1" applyBorder="1" applyAlignment="1">
      <alignment horizontal="right" vertical="top"/>
    </xf>
    <xf numFmtId="43" fontId="37" fillId="5" borderId="2" xfId="1" applyFont="1" applyFill="1" applyBorder="1" applyAlignment="1">
      <alignment horizontal="right" vertical="top"/>
    </xf>
    <xf numFmtId="43" fontId="0" fillId="0" borderId="5" xfId="1" applyFont="1" applyBorder="1"/>
    <xf numFmtId="43" fontId="9" fillId="0" borderId="7" xfId="4" applyFont="1" applyFill="1" applyBorder="1" applyAlignment="1">
      <alignment horizontal="left" vertical="center" wrapText="1"/>
    </xf>
    <xf numFmtId="9" fontId="13" fillId="0" borderId="0" xfId="2" applyFont="1"/>
    <xf numFmtId="49" fontId="3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6"/>
    </xf>
    <xf numFmtId="43" fontId="4" fillId="0" borderId="3" xfId="1" applyFont="1" applyBorder="1" applyAlignment="1">
      <alignment horizontal="right" vertical="top"/>
    </xf>
    <xf numFmtId="15" fontId="5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4" fillId="0" borderId="31" xfId="0" applyNumberFormat="1" applyFont="1" applyBorder="1" applyAlignment="1">
      <alignment horizontal="right" vertical="top"/>
    </xf>
    <xf numFmtId="49" fontId="7" fillId="0" borderId="31" xfId="0" applyNumberFormat="1" applyFont="1" applyBorder="1" applyAlignment="1">
      <alignment horizontal="left" vertical="top" indent="6"/>
    </xf>
    <xf numFmtId="165" fontId="4" fillId="0" borderId="31" xfId="0" applyNumberFormat="1" applyFont="1" applyBorder="1" applyAlignment="1">
      <alignment horizontal="right" vertical="top"/>
    </xf>
    <xf numFmtId="43" fontId="7" fillId="0" borderId="31" xfId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left" vertical="top" wrapText="1"/>
    </xf>
    <xf numFmtId="43" fontId="7" fillId="0" borderId="0" xfId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right" vertical="top"/>
    </xf>
    <xf numFmtId="43" fontId="37" fillId="0" borderId="32" xfId="0" applyNumberFormat="1" applyFont="1" applyBorder="1"/>
    <xf numFmtId="15" fontId="5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vertical="top" wrapText="1"/>
    </xf>
    <xf numFmtId="43" fontId="4" fillId="0" borderId="1" xfId="1" applyFont="1" applyBorder="1" applyAlignment="1">
      <alignment horizontal="right" vertical="top" wrapText="1"/>
    </xf>
    <xf numFmtId="49" fontId="5" fillId="0" borderId="0" xfId="0" applyNumberFormat="1" applyFont="1" applyAlignment="1">
      <alignment vertical="top"/>
    </xf>
    <xf numFmtId="43" fontId="4" fillId="0" borderId="0" xfId="1" applyFont="1" applyBorder="1" applyAlignment="1">
      <alignment horizontal="right" vertical="top"/>
    </xf>
    <xf numFmtId="43" fontId="0" fillId="0" borderId="0" xfId="1" applyFont="1" applyAlignment="1">
      <alignment horizontal="center"/>
    </xf>
    <xf numFmtId="49" fontId="5" fillId="0" borderId="3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right" vertical="top"/>
    </xf>
    <xf numFmtId="49" fontId="5" fillId="0" borderId="33" xfId="0" applyNumberFormat="1" applyFont="1" applyBorder="1" applyAlignment="1">
      <alignment vertical="top"/>
    </xf>
    <xf numFmtId="164" fontId="7" fillId="0" borderId="31" xfId="0" applyNumberFormat="1" applyFont="1" applyBorder="1" applyAlignment="1">
      <alignment horizontal="right" vertical="top"/>
    </xf>
    <xf numFmtId="15" fontId="5" fillId="0" borderId="2" xfId="0" applyNumberFormat="1" applyFont="1" applyBorder="1" applyAlignment="1">
      <alignment horizontal="right" vertical="top"/>
    </xf>
    <xf numFmtId="49" fontId="7" fillId="0" borderId="2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 wrapText="1"/>
    </xf>
    <xf numFmtId="49" fontId="7" fillId="0" borderId="0" xfId="0" applyNumberFormat="1" applyFont="1" applyAlignment="1">
      <alignment vertical="top"/>
    </xf>
    <xf numFmtId="43" fontId="5" fillId="0" borderId="3" xfId="1" applyFont="1" applyBorder="1" applyAlignment="1">
      <alignment horizontal="right" vertical="top"/>
    </xf>
    <xf numFmtId="43" fontId="6" fillId="0" borderId="3" xfId="1" applyFont="1" applyBorder="1" applyAlignment="1">
      <alignment horizontal="left" vertical="top" indent="8"/>
    </xf>
    <xf numFmtId="43" fontId="5" fillId="0" borderId="3" xfId="1" applyFont="1" applyBorder="1" applyAlignment="1">
      <alignment vertical="top"/>
    </xf>
    <xf numFmtId="43" fontId="7" fillId="0" borderId="3" xfId="1" applyFont="1" applyBorder="1" applyAlignment="1">
      <alignment vertical="top"/>
    </xf>
    <xf numFmtId="43" fontId="6" fillId="0" borderId="3" xfId="1" applyFont="1" applyBorder="1" applyAlignment="1">
      <alignment vertical="top"/>
    </xf>
    <xf numFmtId="43" fontId="7" fillId="0" borderId="0" xfId="1" applyFont="1" applyAlignment="1">
      <alignment horizontal="left" vertical="top" indent="8"/>
    </xf>
    <xf numFmtId="49" fontId="45" fillId="0" borderId="33" xfId="0" applyNumberFormat="1" applyFont="1" applyBorder="1" applyAlignment="1">
      <alignment vertical="top"/>
    </xf>
    <xf numFmtId="43" fontId="46" fillId="0" borderId="10" xfId="1" applyFont="1" applyFill="1" applyBorder="1" applyAlignment="1">
      <alignment horizontal="right" vertical="top"/>
    </xf>
    <xf numFmtId="43" fontId="7" fillId="0" borderId="2" xfId="1" applyFont="1" applyBorder="1" applyAlignment="1">
      <alignment horizontal="right" vertical="top"/>
    </xf>
    <xf numFmtId="14" fontId="5" fillId="0" borderId="3" xfId="1" applyNumberFormat="1" applyFont="1" applyBorder="1" applyAlignment="1">
      <alignment horizontal="right" vertical="top"/>
    </xf>
    <xf numFmtId="14" fontId="5" fillId="0" borderId="0" xfId="1" applyNumberFormat="1" applyFont="1" applyBorder="1" applyAlignment="1">
      <alignment horizontal="right" vertical="top"/>
    </xf>
    <xf numFmtId="43" fontId="7" fillId="0" borderId="0" xfId="1" applyFont="1" applyBorder="1" applyAlignment="1">
      <alignment vertical="top"/>
    </xf>
    <xf numFmtId="43" fontId="6" fillId="0" borderId="0" xfId="1" applyFont="1" applyBorder="1" applyAlignment="1">
      <alignment vertical="top"/>
    </xf>
    <xf numFmtId="43" fontId="5" fillId="0" borderId="0" xfId="1" applyFont="1" applyBorder="1" applyAlignment="1">
      <alignment horizontal="right" vertical="top"/>
    </xf>
    <xf numFmtId="43" fontId="37" fillId="0" borderId="0" xfId="1" applyFont="1" applyBorder="1" applyAlignment="1">
      <alignment horizontal="right" vertical="top"/>
    </xf>
    <xf numFmtId="43" fontId="32" fillId="0" borderId="10" xfId="1" applyFont="1" applyBorder="1" applyAlignment="1">
      <alignment horizontal="right" vertical="top"/>
    </xf>
    <xf numFmtId="49" fontId="7" fillId="0" borderId="0" xfId="0" applyNumberFormat="1" applyFont="1" applyAlignment="1">
      <alignment vertical="top" wrapText="1"/>
    </xf>
    <xf numFmtId="15" fontId="4" fillId="0" borderId="0" xfId="0" applyNumberFormat="1" applyFont="1" applyAlignment="1">
      <alignment horizontal="right" vertical="top"/>
    </xf>
    <xf numFmtId="43" fontId="7" fillId="0" borderId="0" xfId="1" applyFont="1" applyAlignment="1">
      <alignment horizontal="right" vertical="top"/>
    </xf>
    <xf numFmtId="49" fontId="5" fillId="0" borderId="5" xfId="0" applyNumberFormat="1" applyFont="1" applyBorder="1" applyAlignment="1">
      <alignment vertical="top"/>
    </xf>
    <xf numFmtId="43" fontId="32" fillId="0" borderId="5" xfId="1" applyFont="1" applyFill="1" applyBorder="1" applyAlignment="1">
      <alignment horizontal="right" vertical="top"/>
    </xf>
    <xf numFmtId="43" fontId="37" fillId="0" borderId="5" xfId="1" applyFont="1" applyFill="1" applyBorder="1" applyAlignment="1">
      <alignment horizontal="right" vertical="top"/>
    </xf>
    <xf numFmtId="49" fontId="35" fillId="0" borderId="5" xfId="0" applyNumberFormat="1" applyFont="1" applyBorder="1" applyAlignment="1">
      <alignment vertical="top"/>
    </xf>
    <xf numFmtId="43" fontId="36" fillId="0" borderId="5" xfId="1" applyFont="1" applyFill="1" applyBorder="1" applyAlignment="1">
      <alignment horizontal="right" vertical="top"/>
    </xf>
    <xf numFmtId="49" fontId="36" fillId="5" borderId="2" xfId="0" applyNumberFormat="1" applyFont="1" applyFill="1" applyBorder="1" applyAlignment="1">
      <alignment horizontal="left" vertical="top" indent="2"/>
    </xf>
    <xf numFmtId="43" fontId="14" fillId="0" borderId="0" xfId="0" applyNumberFormat="1" applyFont="1"/>
    <xf numFmtId="43" fontId="9" fillId="0" borderId="5" xfId="1" applyFont="1" applyFill="1" applyBorder="1" applyAlignment="1">
      <alignment horizontal="center" wrapText="1"/>
    </xf>
    <xf numFmtId="43" fontId="9" fillId="0" borderId="6" xfId="4" applyFont="1" applyFill="1" applyBorder="1" applyAlignment="1">
      <alignment horizontal="center" wrapText="1"/>
    </xf>
    <xf numFmtId="43" fontId="9" fillId="0" borderId="7" xfId="4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164" fontId="7" fillId="0" borderId="3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left" vertical="top"/>
    </xf>
    <xf numFmtId="43" fontId="3" fillId="0" borderId="2" xfId="1" applyFont="1" applyBorder="1" applyAlignment="1">
      <alignment vertical="top"/>
    </xf>
    <xf numFmtId="43" fontId="4" fillId="0" borderId="0" xfId="1" applyFont="1" applyAlignment="1">
      <alignment vertical="top"/>
    </xf>
    <xf numFmtId="43" fontId="4" fillId="0" borderId="0" xfId="1" applyFont="1" applyAlignment="1">
      <alignment horizontal="right" vertical="top"/>
    </xf>
    <xf numFmtId="0" fontId="0" fillId="0" borderId="5" xfId="0" applyBorder="1" applyAlignment="1">
      <alignment horizontal="center"/>
    </xf>
    <xf numFmtId="49" fontId="3" fillId="0" borderId="0" xfId="0" applyNumberFormat="1" applyFont="1" applyAlignment="1">
      <alignment vertical="top"/>
    </xf>
    <xf numFmtId="49" fontId="7" fillId="0" borderId="2" xfId="0" applyNumberFormat="1" applyFont="1" applyBorder="1" applyAlignment="1">
      <alignment horizontal="left" vertical="top" indent="2"/>
    </xf>
    <xf numFmtId="164" fontId="4" fillId="0" borderId="2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5"/>
    </xf>
    <xf numFmtId="0" fontId="21" fillId="0" borderId="1" xfId="5" applyFont="1" applyBorder="1" applyAlignment="1">
      <alignment horizontal="center"/>
    </xf>
    <xf numFmtId="0" fontId="21" fillId="0" borderId="3" xfId="5" applyFont="1" applyBorder="1" applyAlignment="1">
      <alignment horizontal="center" wrapText="1"/>
    </xf>
    <xf numFmtId="2" fontId="22" fillId="0" borderId="29" xfId="5" applyNumberFormat="1" applyFont="1" applyBorder="1" applyAlignment="1">
      <alignment horizontal="center" vertical="center" wrapText="1"/>
    </xf>
    <xf numFmtId="2" fontId="22" fillId="0" borderId="8" xfId="5" applyNumberFormat="1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/>
    </xf>
    <xf numFmtId="0" fontId="15" fillId="0" borderId="13" xfId="5" applyFont="1" applyBorder="1" applyAlignment="1">
      <alignment horizontal="center"/>
    </xf>
    <xf numFmtId="0" fontId="22" fillId="0" borderId="5" xfId="5" applyFont="1" applyBorder="1" applyAlignment="1">
      <alignment horizontal="center"/>
    </xf>
    <xf numFmtId="0" fontId="41" fillId="0" borderId="4" xfId="5" applyFont="1" applyBorder="1" applyAlignment="1">
      <alignment horizontal="center"/>
    </xf>
    <xf numFmtId="0" fontId="41" fillId="0" borderId="1" xfId="5" applyFont="1" applyBorder="1" applyAlignment="1">
      <alignment horizontal="center"/>
    </xf>
  </cellXfs>
  <cellStyles count="18">
    <cellStyle name="Comma" xfId="1" builtinId="3"/>
    <cellStyle name="Comma 2" xfId="3" xr:uid="{B3485B7A-70C0-41D1-B601-3F4E6980BCC7}"/>
    <cellStyle name="Comma 2 2" xfId="4" xr:uid="{DCC5F228-E708-4D8A-BACE-C8130BBA125E}"/>
    <cellStyle name="Comma 2 2 2" xfId="12" xr:uid="{F2CCF5FF-4C7A-4346-9708-D503A08A61A8}"/>
    <cellStyle name="Comma 3" xfId="6" xr:uid="{B3FF6F82-F632-4A7F-AD76-D54281252DB0}"/>
    <cellStyle name="Comma 3 2" xfId="13" xr:uid="{93C1EF57-33E8-41A1-8E63-51527AC590CA}"/>
    <cellStyle name="Comma 4" xfId="11" xr:uid="{47120998-4910-46C5-947A-7B318FE1AB17}"/>
    <cellStyle name="Comma 4 3" xfId="7" xr:uid="{391ED420-EBB0-429E-B260-718468FA9A3A}"/>
    <cellStyle name="Comma 4 3 2" xfId="14" xr:uid="{F38ED036-BC7D-4949-A876-59516619C61E}"/>
    <cellStyle name="Comma 5" xfId="15" xr:uid="{820AB588-5AF1-4451-BFC7-7C8EC21F3633}"/>
    <cellStyle name="Comma 6" xfId="16" xr:uid="{E1F15C79-13D9-4D9E-BBD4-37860CBA78E4}"/>
    <cellStyle name="Normal" xfId="0" builtinId="0"/>
    <cellStyle name="Normal 2" xfId="8" xr:uid="{828ADA84-577D-40B1-BCC2-BC86DE727AC3}"/>
    <cellStyle name="Normal 3" xfId="9" xr:uid="{EF6B102B-BC93-488F-ADF2-7AAE361FA6D3}"/>
    <cellStyle name="Normal 4" xfId="10" xr:uid="{CC10C0E3-5DB8-4A67-A808-2CF2A47D500F}"/>
    <cellStyle name="Normal 5" xfId="5" xr:uid="{2FBAD579-69E3-4CFA-A17E-FAABE7A36DA7}"/>
    <cellStyle name="Normal 8" xfId="17" xr:uid="{586F20C4-C099-45C1-8765-041D3C5AC4C1}"/>
    <cellStyle name="Percent" xfId="2" builtinId="5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63DC9261-9CF1-430C-B2D2-F4D0658E872C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B22EB22D-DC10-4D9B-9792-BFBB7937F35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D08B8AE-8E25-4ABE-A019-0540F66D4B51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647700</xdr:colOff>
      <xdr:row>9</xdr:row>
      <xdr:rowOff>85725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AE43AC0-5CB5-401C-9DA8-E3D0AC2FBDC0}"/>
            </a:ext>
          </a:extLst>
        </xdr:cNvPr>
        <xdr:cNvSpPr txBox="1"/>
      </xdr:nvSpPr>
      <xdr:spPr>
        <a:xfrm>
          <a:off x="14668500" y="27908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4</xdr:row>
      <xdr:rowOff>0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F46C1F56-AD06-4EDC-9598-B319CD6CC05F}"/>
            </a:ext>
          </a:extLst>
        </xdr:cNvPr>
        <xdr:cNvSpPr txBox="1"/>
      </xdr:nvSpPr>
      <xdr:spPr>
        <a:xfrm>
          <a:off x="3629025" y="10287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5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29A8EA0-8CDC-43F5-895C-40861DD834D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5</xdr:row>
      <xdr:rowOff>0</xdr:rowOff>
    </xdr:from>
    <xdr:ext cx="190500" cy="266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8FA30411-01CF-4469-AEDE-C912B9C3651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6</xdr:row>
      <xdr:rowOff>0</xdr:rowOff>
    </xdr:from>
    <xdr:ext cx="190500" cy="2667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FDC23805-A8B3-4673-BDF4-820AF78A26D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6</xdr:row>
      <xdr:rowOff>0</xdr:rowOff>
    </xdr:from>
    <xdr:ext cx="190500" cy="2667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B756C2FE-FC94-4F09-8575-E670FD09521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7</xdr:row>
      <xdr:rowOff>0</xdr:rowOff>
    </xdr:from>
    <xdr:ext cx="190500" cy="2667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1483E303-CE70-4DFA-B24F-C428E4EC7976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7</xdr:row>
      <xdr:rowOff>0</xdr:rowOff>
    </xdr:from>
    <xdr:ext cx="19050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C99C9349-F296-4F5E-8136-5A441B83624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8</xdr:row>
      <xdr:rowOff>0</xdr:rowOff>
    </xdr:from>
    <xdr:ext cx="190500" cy="2667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53FB3F03-507E-407F-830C-E870FF937C4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9</xdr:row>
      <xdr:rowOff>0</xdr:rowOff>
    </xdr:from>
    <xdr:ext cx="190500" cy="2667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C24F894C-F0F3-499D-9F9C-16742065AFE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9</xdr:row>
      <xdr:rowOff>0</xdr:rowOff>
    </xdr:from>
    <xdr:ext cx="190500" cy="2667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A62053FD-154B-47D2-BC8D-0A7894F49A9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2285CBA5-A321-44E0-803D-341995C6483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10</xdr:row>
      <xdr:rowOff>0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320F6F07-4C1C-4E17-86CF-28A47E1EA5F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190500" cy="26670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C8F0C95E-E04B-4FFB-91DB-E87F5EC50B1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1C92C031-83F5-4232-AD28-A221217091B4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12</xdr:row>
      <xdr:rowOff>0</xdr:rowOff>
    </xdr:from>
    <xdr:ext cx="190500" cy="2667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E956FFAC-5212-4587-A296-5CE0BC1D160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190500" cy="2667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F9642C5D-DF4E-449B-9347-B8704610F84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13</xdr:row>
      <xdr:rowOff>0</xdr:rowOff>
    </xdr:from>
    <xdr:ext cx="190500" cy="2667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B43C9B2-ABEF-4061-9DC3-A9BCF8CE114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CDDDCBB4-B847-49BE-A395-10F50EBEC66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90500" cy="26670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2C3CEAB3-80A5-404D-B90A-351F1158545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89613746-7C32-43AF-BF59-4C117F9ED22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15</xdr:row>
      <xdr:rowOff>0</xdr:rowOff>
    </xdr:from>
    <xdr:ext cx="190500" cy="26670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AC87F258-280C-4065-8FED-79406A1E66ED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F3BA680-EBC0-45B2-BC33-4E882DA5BB0F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90500" cy="2667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3B2FD64-6FFB-45F8-81D0-23E28734A7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5CA6F077-9D90-4B21-89C1-0A16CFD80B3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17</xdr:row>
      <xdr:rowOff>0</xdr:rowOff>
    </xdr:from>
    <xdr:ext cx="190500" cy="26670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5BF4EE3-F6D3-4714-94A6-67182C56F08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14E440BD-70E1-4F4D-9031-5FE7C623802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190500" cy="266700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EBBF3203-A8C0-446E-AF37-5CB8C270C62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190500" cy="2667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D5970186-B4AA-45F5-B277-5F156FEA959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C3B85608-816D-4884-86CA-3CC99BE5AFF0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190500" cy="2667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8476069D-F199-4925-91D8-16429D47CEE9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190500" cy="2667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1D8EF24-E176-493F-BF69-1C6E5D74CBA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D79F10C-6A69-4B9B-BCC5-5DFE1F53FE8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90500" cy="2667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E4A6E46F-8C7A-41A1-AEFF-273BFA0FEA5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90500" cy="2667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9BA5A859-F52F-4C8E-8AD0-295CCD32FBA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90500" cy="2667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1B316AA8-38E1-4E55-B1C2-F3C086F6BC52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190500" cy="2667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6F501AC5-6C57-4232-A713-45EA898EA3C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190500" cy="2667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344D82EB-4DAD-4B41-AA36-8218ECDB53A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9CE8B07-3AE1-4081-ABE3-5B91EFE949FC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190500" cy="2667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3B0642D-AE59-4474-A3E0-F6CB4F1BE8B1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25</xdr:row>
      <xdr:rowOff>0</xdr:rowOff>
    </xdr:from>
    <xdr:ext cx="190500" cy="2667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B477FF0-77D7-453D-90AF-FE38039F53D8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25</xdr:row>
      <xdr:rowOff>0</xdr:rowOff>
    </xdr:from>
    <xdr:ext cx="190500" cy="2667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CFCE453F-6FCF-4732-9D1C-7A7B1A2FDC7A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26</xdr:row>
      <xdr:rowOff>0</xdr:rowOff>
    </xdr:from>
    <xdr:ext cx="190500" cy="2667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E580C1AD-D522-436C-B240-A2FD036EB3B7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26</xdr:row>
      <xdr:rowOff>0</xdr:rowOff>
    </xdr:from>
    <xdr:ext cx="190500" cy="266700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1FAC3F83-98B8-4ACB-BEE9-1392E13EBCE3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27</xdr:row>
      <xdr:rowOff>0</xdr:rowOff>
    </xdr:from>
    <xdr:ext cx="190500" cy="2667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AF5ED180-A871-48C3-8620-7570297CED7E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27</xdr:row>
      <xdr:rowOff>0</xdr:rowOff>
    </xdr:from>
    <xdr:ext cx="190500" cy="26670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12C1720C-2293-46A0-ADA3-23E4DDACC5F5}"/>
            </a:ext>
          </a:extLst>
        </xdr:cNvPr>
        <xdr:cNvSpPr txBox="1"/>
      </xdr:nvSpPr>
      <xdr:spPr>
        <a:xfrm>
          <a:off x="1200150" y="1238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E5CE1C50-3A25-47FC-80DA-58C13C75FCAE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58D46C4C-5FD2-44CC-9451-41392D5B5C2A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</xdr:row>
      <xdr:rowOff>561975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7A0C88A-2BD4-47D3-874F-497C14FAC421}"/>
            </a:ext>
          </a:extLst>
        </xdr:cNvPr>
        <xdr:cNvSpPr txBox="1"/>
      </xdr:nvSpPr>
      <xdr:spPr>
        <a:xfrm>
          <a:off x="9353550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37</xdr:row>
      <xdr:rowOff>561975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F2F3E65-015D-4779-8F3B-502086E10AF4}"/>
            </a:ext>
          </a:extLst>
        </xdr:cNvPr>
        <xdr:cNvSpPr txBox="1"/>
      </xdr:nvSpPr>
      <xdr:spPr>
        <a:xfrm>
          <a:off x="4238625" y="105441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386C7EF8-F594-4FAF-BB22-2135DED0AD8A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D0354B82-C48B-495E-9D03-E106734A2A44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</xdr:row>
      <xdr:rowOff>561975</xdr:rowOff>
    </xdr:from>
    <xdr:ext cx="190500" cy="2667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A0A464E-BE3E-41CD-9F6F-0AD93F2DDB82}"/>
            </a:ext>
          </a:extLst>
        </xdr:cNvPr>
        <xdr:cNvSpPr txBox="1"/>
      </xdr:nvSpPr>
      <xdr:spPr>
        <a:xfrm>
          <a:off x="9353550" y="1190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B51B030D-FA22-4FEA-9ED2-AD8B9275B90B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E86724EF-EBCB-4946-A1A1-4233A5917D12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4</xdr:row>
      <xdr:rowOff>561975</xdr:rowOff>
    </xdr:from>
    <xdr:ext cx="190500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1259593D-ED5F-47C1-927B-A320FBCEBA92}"/>
            </a:ext>
          </a:extLst>
        </xdr:cNvPr>
        <xdr:cNvSpPr txBox="1"/>
      </xdr:nvSpPr>
      <xdr:spPr>
        <a:xfrm>
          <a:off x="9353550" y="1428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139BCE7-5D9D-4584-AB4D-1C2D93C43EC4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CF2256AB-E91A-4F04-BEF4-354164C8D1EB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5</xdr:row>
      <xdr:rowOff>561975</xdr:rowOff>
    </xdr:from>
    <xdr:ext cx="190500" cy="2667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C1F51679-7D21-449B-9DBC-8D0D7220DEB3}"/>
            </a:ext>
          </a:extLst>
        </xdr:cNvPr>
        <xdr:cNvSpPr txBox="1"/>
      </xdr:nvSpPr>
      <xdr:spPr>
        <a:xfrm>
          <a:off x="9353550" y="1666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DD8C6C23-22A1-44B4-BBC3-D8DCE33902FE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9B90932E-08E9-471B-8C1D-E69845C7ED49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6</xdr:row>
      <xdr:rowOff>561975</xdr:rowOff>
    </xdr:from>
    <xdr:ext cx="190500" cy="2667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3D9EADC-08D4-4E57-ADC6-B94297D3AD6C}"/>
            </a:ext>
          </a:extLst>
        </xdr:cNvPr>
        <xdr:cNvSpPr txBox="1"/>
      </xdr:nvSpPr>
      <xdr:spPr>
        <a:xfrm>
          <a:off x="9353550" y="1905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59A9F235-1028-4748-ABBE-DC43187B3DAD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705634C5-B028-4455-B7DF-340D2126EDEA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7</xdr:row>
      <xdr:rowOff>561975</xdr:rowOff>
    </xdr:from>
    <xdr:ext cx="190500" cy="2667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97DA2B16-C3FA-47C6-8A29-3675C8FCD416}"/>
            </a:ext>
          </a:extLst>
        </xdr:cNvPr>
        <xdr:cNvSpPr txBox="1"/>
      </xdr:nvSpPr>
      <xdr:spPr>
        <a:xfrm>
          <a:off x="9353550" y="2143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0E645584-89AF-4F0C-B3C4-8FA1921ECDDA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CFB0E48B-6806-42BF-8873-5CB89A63500C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8</xdr:row>
      <xdr:rowOff>561975</xdr:rowOff>
    </xdr:from>
    <xdr:ext cx="190500" cy="2667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F4F6F37F-E3E3-4AD5-BF21-522D5F512522}"/>
            </a:ext>
          </a:extLst>
        </xdr:cNvPr>
        <xdr:cNvSpPr txBox="1"/>
      </xdr:nvSpPr>
      <xdr:spPr>
        <a:xfrm>
          <a:off x="9353550" y="2381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64AA864F-DBDA-43F3-9816-AC1EF77385DA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9DE86298-09C3-4573-BF9B-4FDADD3FF71C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9</xdr:row>
      <xdr:rowOff>561975</xdr:rowOff>
    </xdr:from>
    <xdr:ext cx="190500" cy="2667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8A935C1-D717-4054-BCAF-37A85A191FFB}"/>
            </a:ext>
          </a:extLst>
        </xdr:cNvPr>
        <xdr:cNvSpPr txBox="1"/>
      </xdr:nvSpPr>
      <xdr:spPr>
        <a:xfrm>
          <a:off x="9353550" y="2619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99D472B7-9148-437C-B6B5-7BF67ADF6E5E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2CA283B4-18C8-4E7F-8B8B-4A957AE969E7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10</xdr:row>
      <xdr:rowOff>561975</xdr:rowOff>
    </xdr:from>
    <xdr:ext cx="190500" cy="2667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B1F85259-F34F-4291-B6ED-2F0BBE207AFA}"/>
            </a:ext>
          </a:extLst>
        </xdr:cNvPr>
        <xdr:cNvSpPr txBox="1"/>
      </xdr:nvSpPr>
      <xdr:spPr>
        <a:xfrm>
          <a:off x="9353550" y="2857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C3CA342-A9D6-45C6-883E-69107E9DE7C1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97383A08-A489-49BD-83F4-E83CEE6FCC3D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11</xdr:row>
      <xdr:rowOff>561975</xdr:rowOff>
    </xdr:from>
    <xdr:ext cx="190500" cy="266700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7727CB17-7C3F-406B-BF24-FF35E617E2A4}"/>
            </a:ext>
          </a:extLst>
        </xdr:cNvPr>
        <xdr:cNvSpPr txBox="1"/>
      </xdr:nvSpPr>
      <xdr:spPr>
        <a:xfrm>
          <a:off x="9353550" y="3095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EDE09369-3C2F-47DD-AAC5-15991B36228C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F6CF5BAB-ECFA-4964-BD71-3EFB1F221DFD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561975</xdr:rowOff>
    </xdr:from>
    <xdr:ext cx="190500" cy="2667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AD19B1B6-98E4-4569-8435-5B31634C33EA}"/>
            </a:ext>
          </a:extLst>
        </xdr:cNvPr>
        <xdr:cNvSpPr txBox="1"/>
      </xdr:nvSpPr>
      <xdr:spPr>
        <a:xfrm>
          <a:off x="9353550" y="3333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70B62C28-0EF4-420D-A3E0-134536D4F0A7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6B0AF52A-C6C9-4FB7-A712-7C0E42340612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13</xdr:row>
      <xdr:rowOff>561975</xdr:rowOff>
    </xdr:from>
    <xdr:ext cx="190500" cy="2667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BED42BD3-DE2B-42B2-ABE8-76BDE6A10E5A}"/>
            </a:ext>
          </a:extLst>
        </xdr:cNvPr>
        <xdr:cNvSpPr txBox="1"/>
      </xdr:nvSpPr>
      <xdr:spPr>
        <a:xfrm>
          <a:off x="9353550" y="3524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A51E8BD1-2533-473B-9A12-99A6715434B9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49A65658-A709-4B68-B354-44449AFBB7B5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14</xdr:row>
      <xdr:rowOff>561975</xdr:rowOff>
    </xdr:from>
    <xdr:ext cx="190500" cy="2667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15725599-B194-4ACF-8934-323B08BCAFBD}"/>
            </a:ext>
          </a:extLst>
        </xdr:cNvPr>
        <xdr:cNvSpPr txBox="1"/>
      </xdr:nvSpPr>
      <xdr:spPr>
        <a:xfrm>
          <a:off x="9353550" y="3762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2132A3C8-F8A0-42FA-ADD4-613062816094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535BE313-7EAF-4B39-92FD-31210FFA09CD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15</xdr:row>
      <xdr:rowOff>561975</xdr:rowOff>
    </xdr:from>
    <xdr:ext cx="190500" cy="2667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D343070F-46D6-4166-A5D5-7FD0030FED59}"/>
            </a:ext>
          </a:extLst>
        </xdr:cNvPr>
        <xdr:cNvSpPr txBox="1"/>
      </xdr:nvSpPr>
      <xdr:spPr>
        <a:xfrm>
          <a:off x="9353550" y="4000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A3E42325-8364-4AD0-914B-237A3B409119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C6EC5AB5-5D0F-4A82-8D33-5DDB4B4CD56E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16</xdr:row>
      <xdr:rowOff>561975</xdr:rowOff>
    </xdr:from>
    <xdr:ext cx="190500" cy="26670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E73ADC38-BCEA-4B6F-884C-964A447B0997}"/>
            </a:ext>
          </a:extLst>
        </xdr:cNvPr>
        <xdr:cNvSpPr txBox="1"/>
      </xdr:nvSpPr>
      <xdr:spPr>
        <a:xfrm>
          <a:off x="9353550" y="4238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FA95F18C-6870-4FE7-84A6-E6824F96F7FC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5739E6FD-02DE-483C-B927-DB0E83910A5B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17</xdr:row>
      <xdr:rowOff>561975</xdr:rowOff>
    </xdr:from>
    <xdr:ext cx="190500" cy="2667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5274B4E6-552B-4359-8979-6942B9392C4C}"/>
            </a:ext>
          </a:extLst>
        </xdr:cNvPr>
        <xdr:cNvSpPr txBox="1"/>
      </xdr:nvSpPr>
      <xdr:spPr>
        <a:xfrm>
          <a:off x="9353550" y="4476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C37532E0-067B-435A-9F56-FC5FB4776798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2" name="Shape 4">
          <a:extLst>
            <a:ext uri="{FF2B5EF4-FFF2-40B4-BE49-F238E27FC236}">
              <a16:creationId xmlns:a16="http://schemas.microsoft.com/office/drawing/2014/main" id="{09007579-0BE2-4280-97D2-2130AF39923D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18</xdr:row>
      <xdr:rowOff>561975</xdr:rowOff>
    </xdr:from>
    <xdr:ext cx="190500" cy="2667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62354013-68CF-47D1-8C6C-93178C5CE60A}"/>
            </a:ext>
          </a:extLst>
        </xdr:cNvPr>
        <xdr:cNvSpPr txBox="1"/>
      </xdr:nvSpPr>
      <xdr:spPr>
        <a:xfrm>
          <a:off x="9353550" y="47148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4" name="Shape 4">
          <a:extLst>
            <a:ext uri="{FF2B5EF4-FFF2-40B4-BE49-F238E27FC236}">
              <a16:creationId xmlns:a16="http://schemas.microsoft.com/office/drawing/2014/main" id="{7B47221D-A017-4A07-9713-611CCEB2A5A7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5" name="Shape 4">
          <a:extLst>
            <a:ext uri="{FF2B5EF4-FFF2-40B4-BE49-F238E27FC236}">
              <a16:creationId xmlns:a16="http://schemas.microsoft.com/office/drawing/2014/main" id="{11404166-3BEF-4059-BF82-08BB53F6A051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19</xdr:row>
      <xdr:rowOff>561975</xdr:rowOff>
    </xdr:from>
    <xdr:ext cx="190500" cy="2667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2BCEEA96-E460-4EF4-8BE6-98129DFCDA84}"/>
            </a:ext>
          </a:extLst>
        </xdr:cNvPr>
        <xdr:cNvSpPr txBox="1"/>
      </xdr:nvSpPr>
      <xdr:spPr>
        <a:xfrm>
          <a:off x="9353550" y="49530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7" name="Shape 4">
          <a:extLst>
            <a:ext uri="{FF2B5EF4-FFF2-40B4-BE49-F238E27FC236}">
              <a16:creationId xmlns:a16="http://schemas.microsoft.com/office/drawing/2014/main" id="{01E4EA9B-850B-4FD1-9511-569A89AF0AD4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8" name="Shape 4">
          <a:extLst>
            <a:ext uri="{FF2B5EF4-FFF2-40B4-BE49-F238E27FC236}">
              <a16:creationId xmlns:a16="http://schemas.microsoft.com/office/drawing/2014/main" id="{B6D50186-70DB-440C-B363-498EC29767A4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20</xdr:row>
      <xdr:rowOff>561975</xdr:rowOff>
    </xdr:from>
    <xdr:ext cx="190500" cy="2667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6D7D985A-F967-4789-A660-BAA04A880840}"/>
            </a:ext>
          </a:extLst>
        </xdr:cNvPr>
        <xdr:cNvSpPr txBox="1"/>
      </xdr:nvSpPr>
      <xdr:spPr>
        <a:xfrm>
          <a:off x="9353550" y="51911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0" name="Shape 4">
          <a:extLst>
            <a:ext uri="{FF2B5EF4-FFF2-40B4-BE49-F238E27FC236}">
              <a16:creationId xmlns:a16="http://schemas.microsoft.com/office/drawing/2014/main" id="{E95E28EC-0230-4BAC-9D1E-50FDF84439A2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1" name="Shape 4">
          <a:extLst>
            <a:ext uri="{FF2B5EF4-FFF2-40B4-BE49-F238E27FC236}">
              <a16:creationId xmlns:a16="http://schemas.microsoft.com/office/drawing/2014/main" id="{95161335-BF64-48BD-AB4C-129F0924CF4B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21</xdr:row>
      <xdr:rowOff>561975</xdr:rowOff>
    </xdr:from>
    <xdr:ext cx="190500" cy="2667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E23AF547-F095-4B7E-848E-5E5E99B884C8}"/>
            </a:ext>
          </a:extLst>
        </xdr:cNvPr>
        <xdr:cNvSpPr txBox="1"/>
      </xdr:nvSpPr>
      <xdr:spPr>
        <a:xfrm>
          <a:off x="9353550" y="54292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4117A188-016C-4126-9E35-7EF3EA640DF6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2D8CC74C-B2CF-4B1E-8763-A539838BF212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22</xdr:row>
      <xdr:rowOff>561975</xdr:rowOff>
    </xdr:from>
    <xdr:ext cx="190500" cy="266700"/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B1DCED1-5961-4497-A78F-487349294036}"/>
            </a:ext>
          </a:extLst>
        </xdr:cNvPr>
        <xdr:cNvSpPr txBox="1"/>
      </xdr:nvSpPr>
      <xdr:spPr>
        <a:xfrm>
          <a:off x="9353550" y="56673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359BA8BC-0A4D-427B-B0FA-7D5D052C6754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id="{99F54056-D75A-40A7-B335-990176D0A960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23</xdr:row>
      <xdr:rowOff>561975</xdr:rowOff>
    </xdr:from>
    <xdr:ext cx="190500" cy="266700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B854D1BF-7057-44B4-954B-5C647C50F514}"/>
            </a:ext>
          </a:extLst>
        </xdr:cNvPr>
        <xdr:cNvSpPr txBox="1"/>
      </xdr:nvSpPr>
      <xdr:spPr>
        <a:xfrm>
          <a:off x="9353550" y="590550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69" name="Shape 4">
          <a:extLst>
            <a:ext uri="{FF2B5EF4-FFF2-40B4-BE49-F238E27FC236}">
              <a16:creationId xmlns:a16="http://schemas.microsoft.com/office/drawing/2014/main" id="{1FE8EF51-4C2D-4D3C-926A-3F3E569B75A6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70" name="Shape 4">
          <a:extLst>
            <a:ext uri="{FF2B5EF4-FFF2-40B4-BE49-F238E27FC236}">
              <a16:creationId xmlns:a16="http://schemas.microsoft.com/office/drawing/2014/main" id="{9381D426-DC3B-4CB9-8C2E-98A0F154726D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24</xdr:row>
      <xdr:rowOff>561975</xdr:rowOff>
    </xdr:from>
    <xdr:ext cx="190500" cy="266700"/>
    <xdr:sp macro="" textlink="">
      <xdr:nvSpPr>
        <xdr:cNvPr id="71" name="Shape 3">
          <a:extLst>
            <a:ext uri="{FF2B5EF4-FFF2-40B4-BE49-F238E27FC236}">
              <a16:creationId xmlns:a16="http://schemas.microsoft.com/office/drawing/2014/main" id="{1B9F39DD-1BDA-4972-85FC-9144F3C32210}"/>
            </a:ext>
          </a:extLst>
        </xdr:cNvPr>
        <xdr:cNvSpPr txBox="1"/>
      </xdr:nvSpPr>
      <xdr:spPr>
        <a:xfrm>
          <a:off x="9353550" y="61436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2" name="Shape 4">
          <a:extLst>
            <a:ext uri="{FF2B5EF4-FFF2-40B4-BE49-F238E27FC236}">
              <a16:creationId xmlns:a16="http://schemas.microsoft.com/office/drawing/2014/main" id="{6239106D-97AD-4B0E-87CE-E9A65EDD634B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3" name="Shape 4">
          <a:extLst>
            <a:ext uri="{FF2B5EF4-FFF2-40B4-BE49-F238E27FC236}">
              <a16:creationId xmlns:a16="http://schemas.microsoft.com/office/drawing/2014/main" id="{E1DD6375-C67D-4F9C-BBCA-AD1AAC5C1091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25</xdr:row>
      <xdr:rowOff>561975</xdr:rowOff>
    </xdr:from>
    <xdr:ext cx="190500" cy="266700"/>
    <xdr:sp macro="" textlink="">
      <xdr:nvSpPr>
        <xdr:cNvPr id="74" name="Shape 3">
          <a:extLst>
            <a:ext uri="{FF2B5EF4-FFF2-40B4-BE49-F238E27FC236}">
              <a16:creationId xmlns:a16="http://schemas.microsoft.com/office/drawing/2014/main" id="{4D434B31-8C02-459F-8969-27EBC9022F29}"/>
            </a:ext>
          </a:extLst>
        </xdr:cNvPr>
        <xdr:cNvSpPr txBox="1"/>
      </xdr:nvSpPr>
      <xdr:spPr>
        <a:xfrm>
          <a:off x="9353550" y="63817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5" name="Shape 4">
          <a:extLst>
            <a:ext uri="{FF2B5EF4-FFF2-40B4-BE49-F238E27FC236}">
              <a16:creationId xmlns:a16="http://schemas.microsoft.com/office/drawing/2014/main" id="{0EA151F5-10FA-4D82-A1E0-6CF14051D0E0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6" name="Shape 4">
          <a:extLst>
            <a:ext uri="{FF2B5EF4-FFF2-40B4-BE49-F238E27FC236}">
              <a16:creationId xmlns:a16="http://schemas.microsoft.com/office/drawing/2014/main" id="{F7C8301E-683C-4435-AD85-CBACD8B67B2B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37</xdr:row>
      <xdr:rowOff>561975</xdr:rowOff>
    </xdr:from>
    <xdr:ext cx="190500" cy="266700"/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19F7F6C4-C25A-49F7-8F10-17C65A5275E0}"/>
            </a:ext>
          </a:extLst>
        </xdr:cNvPr>
        <xdr:cNvSpPr txBox="1"/>
      </xdr:nvSpPr>
      <xdr:spPr>
        <a:xfrm>
          <a:off x="9553575" y="75247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3E4D-A473-4F82-B3E2-50A186191BE2}">
  <sheetPr>
    <pageSetUpPr fitToPage="1"/>
  </sheetPr>
  <dimension ref="A1:L34"/>
  <sheetViews>
    <sheetView topLeftCell="B1" zoomScaleNormal="100" workbookViewId="0">
      <selection activeCell="D11" sqref="D11"/>
    </sheetView>
  </sheetViews>
  <sheetFormatPr defaultRowHeight="15" x14ac:dyDescent="0.25"/>
  <cols>
    <col min="1" max="1" width="57.140625" style="10" customWidth="1"/>
    <col min="2" max="2" width="12.85546875" bestFit="1" customWidth="1"/>
    <col min="3" max="3" width="13.7109375" bestFit="1" customWidth="1"/>
    <col min="4" max="4" width="13.28515625" bestFit="1" customWidth="1"/>
    <col min="5" max="5" width="14.42578125" style="23" customWidth="1"/>
    <col min="6" max="6" width="13.140625" style="23" bestFit="1" customWidth="1"/>
    <col min="7" max="7" width="11.42578125" style="23" bestFit="1" customWidth="1"/>
    <col min="8" max="9" width="12.7109375" style="23" bestFit="1" customWidth="1"/>
    <col min="10" max="10" width="25.85546875" customWidth="1"/>
    <col min="11" max="11" width="39.5703125" bestFit="1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10" customFormat="1" ht="47.25" x14ac:dyDescent="0.25">
      <c r="A1" s="8" t="s">
        <v>15</v>
      </c>
      <c r="B1" s="9" t="s">
        <v>73</v>
      </c>
      <c r="C1" s="9" t="s">
        <v>2642</v>
      </c>
      <c r="D1" s="9" t="s">
        <v>2643</v>
      </c>
      <c r="E1" s="9" t="s">
        <v>2317</v>
      </c>
      <c r="F1" s="9" t="s">
        <v>2316</v>
      </c>
      <c r="G1" s="9" t="s">
        <v>80</v>
      </c>
      <c r="H1" s="9" t="s">
        <v>53</v>
      </c>
      <c r="I1" s="9" t="s">
        <v>57</v>
      </c>
      <c r="J1" s="9" t="s">
        <v>16</v>
      </c>
    </row>
    <row r="2" spans="1:12" ht="15.75" x14ac:dyDescent="0.25">
      <c r="A2" s="11" t="s">
        <v>26</v>
      </c>
      <c r="B2" s="76">
        <v>19.82</v>
      </c>
      <c r="C2" s="135">
        <f>'Summary Sheet'!D2</f>
        <v>19.82</v>
      </c>
      <c r="D2" s="140">
        <v>19.82</v>
      </c>
      <c r="E2" s="137">
        <f>'Summary Sheet'!F2</f>
        <v>19.82</v>
      </c>
      <c r="F2" s="140">
        <v>19.82</v>
      </c>
      <c r="G2" s="13">
        <f>C2-D2</f>
        <v>0</v>
      </c>
      <c r="H2" s="13">
        <f>C2-E2</f>
        <v>0</v>
      </c>
      <c r="I2" s="13">
        <f>D2-F2</f>
        <v>0</v>
      </c>
      <c r="J2" s="40"/>
    </row>
    <row r="3" spans="1:12" ht="15.75" x14ac:dyDescent="0.25">
      <c r="A3" s="14" t="s">
        <v>69</v>
      </c>
      <c r="B3" s="76">
        <v>109.27</v>
      </c>
      <c r="C3" s="135">
        <f>'Summary Sheet'!D3</f>
        <v>102.42</v>
      </c>
      <c r="D3" s="140">
        <v>95.74</v>
      </c>
      <c r="E3" s="137">
        <f>'Summary Sheet'!F3</f>
        <v>84.43</v>
      </c>
      <c r="F3" s="140">
        <v>76.72</v>
      </c>
      <c r="G3" s="13">
        <f t="shared" ref="G3:G9" si="0">C3-D3</f>
        <v>6.6800000000000068</v>
      </c>
      <c r="H3" s="13">
        <f>C3-E3</f>
        <v>17.989999999999995</v>
      </c>
      <c r="I3" s="13">
        <f>D3-F3</f>
        <v>19.019999999999996</v>
      </c>
      <c r="J3" s="229" t="s">
        <v>3053</v>
      </c>
      <c r="K3" s="36"/>
    </row>
    <row r="4" spans="1:12" ht="31.5" x14ac:dyDescent="0.25">
      <c r="A4" s="14" t="s">
        <v>18</v>
      </c>
      <c r="B4" s="76">
        <v>24.99</v>
      </c>
      <c r="C4" s="135">
        <f>'Summary Sheet'!D4</f>
        <v>23.66</v>
      </c>
      <c r="D4" s="136">
        <v>23.66</v>
      </c>
      <c r="E4" s="137">
        <f>'Summary Sheet'!F4</f>
        <v>23.66</v>
      </c>
      <c r="F4" s="136">
        <v>23.66</v>
      </c>
      <c r="G4" s="13">
        <f t="shared" si="0"/>
        <v>0</v>
      </c>
      <c r="H4" s="13">
        <f t="shared" ref="H4:H9" si="1">C4-E4</f>
        <v>0</v>
      </c>
      <c r="I4" s="13">
        <f t="shared" ref="I4:I9" si="2">D4-F4</f>
        <v>0</v>
      </c>
      <c r="J4" s="15"/>
    </row>
    <row r="5" spans="1:12" ht="15.75" x14ac:dyDescent="0.25">
      <c r="A5" s="75" t="s">
        <v>70</v>
      </c>
      <c r="B5" s="76">
        <v>5.46</v>
      </c>
      <c r="C5" s="135">
        <f>'Summary Sheet'!D5</f>
        <v>2.84</v>
      </c>
      <c r="D5" s="290">
        <v>3.88</v>
      </c>
      <c r="E5" s="137">
        <f>'Summary Sheet'!F5</f>
        <v>2.57</v>
      </c>
      <c r="F5" s="290">
        <v>2.76</v>
      </c>
      <c r="G5" s="291">
        <f>C5+C6-D5</f>
        <v>0.71</v>
      </c>
      <c r="H5" s="13">
        <f t="shared" si="1"/>
        <v>0.27</v>
      </c>
      <c r="I5" s="291">
        <f>D5-F5</f>
        <v>1.1200000000000001</v>
      </c>
      <c r="J5" s="15"/>
    </row>
    <row r="6" spans="1:12" ht="31.5" x14ac:dyDescent="0.25">
      <c r="A6" s="14" t="s">
        <v>72</v>
      </c>
      <c r="B6" s="76">
        <v>3.28</v>
      </c>
      <c r="C6" s="12">
        <f>'Summary Sheet'!D6</f>
        <v>1.75</v>
      </c>
      <c r="D6" s="290"/>
      <c r="E6" s="138">
        <f>'Summary Sheet'!F6</f>
        <v>0.88</v>
      </c>
      <c r="F6" s="290"/>
      <c r="G6" s="292"/>
      <c r="H6" s="13">
        <f t="shared" si="1"/>
        <v>0.87</v>
      </c>
      <c r="I6" s="292"/>
      <c r="J6" s="15" t="s">
        <v>56</v>
      </c>
    </row>
    <row r="7" spans="1:12" ht="15.75" x14ac:dyDescent="0.25">
      <c r="A7" s="14" t="s">
        <v>71</v>
      </c>
      <c r="B7" s="76">
        <v>6.62</v>
      </c>
      <c r="C7" s="12">
        <f>'Summary Sheet'!D7</f>
        <v>6.82</v>
      </c>
      <c r="D7" s="140">
        <v>6.33</v>
      </c>
      <c r="E7" s="138">
        <f>'Summary Sheet'!F7</f>
        <v>5.72</v>
      </c>
      <c r="F7" s="140">
        <v>5.23</v>
      </c>
      <c r="G7" s="13">
        <f t="shared" si="0"/>
        <v>0.49000000000000021</v>
      </c>
      <c r="H7" s="13">
        <f t="shared" si="1"/>
        <v>1.1000000000000005</v>
      </c>
      <c r="I7" s="13">
        <f t="shared" si="2"/>
        <v>1.0999999999999996</v>
      </c>
      <c r="J7" s="15"/>
    </row>
    <row r="8" spans="1:12" s="18" customFormat="1" ht="15.75" x14ac:dyDescent="0.25">
      <c r="A8" s="17" t="s">
        <v>19</v>
      </c>
      <c r="B8" s="76">
        <v>10.25</v>
      </c>
      <c r="C8" s="12">
        <f>'Summary Sheet'!D8</f>
        <v>4.3099999999999996</v>
      </c>
      <c r="D8" s="136">
        <v>4.3099999999999996</v>
      </c>
      <c r="E8" s="138">
        <f>'Summary Sheet'!F8</f>
        <v>3.11</v>
      </c>
      <c r="F8" s="136">
        <v>3.11</v>
      </c>
      <c r="G8" s="13">
        <f t="shared" si="0"/>
        <v>0</v>
      </c>
      <c r="H8" s="13">
        <f t="shared" si="1"/>
        <v>1.1999999999999997</v>
      </c>
      <c r="I8" s="13">
        <f t="shared" si="2"/>
        <v>1.1999999999999997</v>
      </c>
      <c r="J8" s="40"/>
    </row>
    <row r="9" spans="1:12" s="18" customFormat="1" ht="15.75" x14ac:dyDescent="0.25">
      <c r="A9" s="17" t="s">
        <v>51</v>
      </c>
      <c r="B9" s="76">
        <v>5.46</v>
      </c>
      <c r="C9" s="12">
        <v>0</v>
      </c>
      <c r="D9" s="136">
        <v>0</v>
      </c>
      <c r="E9" s="138">
        <v>0</v>
      </c>
      <c r="F9" s="136">
        <v>0</v>
      </c>
      <c r="G9" s="13">
        <f t="shared" si="0"/>
        <v>0</v>
      </c>
      <c r="H9" s="13">
        <f t="shared" si="1"/>
        <v>0</v>
      </c>
      <c r="I9" s="13">
        <f t="shared" si="2"/>
        <v>0</v>
      </c>
      <c r="J9" s="40"/>
    </row>
    <row r="10" spans="1:12" ht="15.75" x14ac:dyDescent="0.25">
      <c r="A10" s="19" t="s">
        <v>20</v>
      </c>
      <c r="B10" s="20">
        <f t="shared" ref="B10:I10" si="3">SUM(B2:B9)</f>
        <v>185.15000000000003</v>
      </c>
      <c r="C10" s="20">
        <f>SUM(C2:C9)</f>
        <v>161.62</v>
      </c>
      <c r="D10" s="139">
        <f>SUM(D2:D9)</f>
        <v>153.74</v>
      </c>
      <c r="E10" s="20">
        <f>SUM(E2:E9)</f>
        <v>140.19</v>
      </c>
      <c r="F10" s="20">
        <f t="shared" si="3"/>
        <v>131.30000000000001</v>
      </c>
      <c r="G10" s="20">
        <f t="shared" si="3"/>
        <v>7.880000000000007</v>
      </c>
      <c r="H10" s="20">
        <f t="shared" si="3"/>
        <v>21.429999999999996</v>
      </c>
      <c r="I10" s="20">
        <f t="shared" si="3"/>
        <v>22.439999999999994</v>
      </c>
      <c r="J10" s="40"/>
      <c r="K10" s="36"/>
    </row>
    <row r="11" spans="1:12" x14ac:dyDescent="0.25">
      <c r="C11" s="36">
        <f>B10-C10</f>
        <v>23.53000000000003</v>
      </c>
      <c r="D11" s="22">
        <f>C10-D10</f>
        <v>7.8799999999999955</v>
      </c>
      <c r="J11" s="36"/>
      <c r="L11" s="36"/>
    </row>
    <row r="12" spans="1:12" x14ac:dyDescent="0.25">
      <c r="D12" s="36"/>
    </row>
    <row r="13" spans="1:12" ht="60" x14ac:dyDescent="0.25">
      <c r="A13" s="24" t="s">
        <v>1</v>
      </c>
      <c r="B13" s="24" t="s">
        <v>21</v>
      </c>
      <c r="C13" s="25" t="s">
        <v>2644</v>
      </c>
      <c r="D13" s="25" t="s">
        <v>22</v>
      </c>
      <c r="E13" s="25" t="s">
        <v>1947</v>
      </c>
      <c r="F13" s="37"/>
      <c r="G13" s="37"/>
      <c r="H13" s="37"/>
      <c r="I13" s="37"/>
    </row>
    <row r="14" spans="1:12" ht="15.75" x14ac:dyDescent="0.25">
      <c r="A14" s="11" t="s">
        <v>26</v>
      </c>
      <c r="B14" s="13">
        <f>B2</f>
        <v>19.82</v>
      </c>
      <c r="C14" s="13">
        <f>C2</f>
        <v>19.82</v>
      </c>
      <c r="D14" s="26">
        <f>C14/B14</f>
        <v>1</v>
      </c>
      <c r="E14" s="26">
        <f>C14/$B$22</f>
        <v>0.10704833918444502</v>
      </c>
      <c r="F14" s="38"/>
      <c r="G14" s="38"/>
      <c r="H14" s="38"/>
      <c r="I14" s="38"/>
    </row>
    <row r="15" spans="1:12" ht="15.75" x14ac:dyDescent="0.25">
      <c r="A15" s="14" t="s">
        <v>17</v>
      </c>
      <c r="B15" s="13">
        <f t="shared" ref="B15:C21" si="4">B3</f>
        <v>109.27</v>
      </c>
      <c r="C15" s="13">
        <f t="shared" si="4"/>
        <v>102.42</v>
      </c>
      <c r="D15" s="26">
        <f>C15/B15</f>
        <v>0.93731124736890281</v>
      </c>
      <c r="E15" s="26">
        <f>C15/$B$22</f>
        <v>0.55317310288954891</v>
      </c>
      <c r="F15" s="38"/>
      <c r="G15" s="38"/>
      <c r="H15" s="38"/>
      <c r="I15" s="38"/>
    </row>
    <row r="16" spans="1:12" ht="31.5" x14ac:dyDescent="0.25">
      <c r="A16" s="14" t="s">
        <v>18</v>
      </c>
      <c r="B16" s="13">
        <f t="shared" si="4"/>
        <v>24.99</v>
      </c>
      <c r="C16" s="13">
        <f t="shared" si="4"/>
        <v>23.66</v>
      </c>
      <c r="D16" s="26">
        <f t="shared" ref="D16:D21" si="5">C16/B16</f>
        <v>0.94677871148459392</v>
      </c>
      <c r="E16" s="26">
        <f t="shared" ref="E16:E21" si="6">C16/$B$22</f>
        <v>0.12778827977315688</v>
      </c>
      <c r="F16" s="38"/>
      <c r="G16" s="38"/>
      <c r="H16" s="38"/>
      <c r="I16" s="38"/>
    </row>
    <row r="17" spans="1:9" ht="15.75" x14ac:dyDescent="0.25">
      <c r="A17" s="75" t="s">
        <v>70</v>
      </c>
      <c r="B17" s="13">
        <f t="shared" si="4"/>
        <v>5.46</v>
      </c>
      <c r="C17" s="13">
        <f t="shared" si="4"/>
        <v>2.84</v>
      </c>
      <c r="D17" s="26">
        <f t="shared" ref="D17" si="7">C17/B17</f>
        <v>0.52014652014652007</v>
      </c>
      <c r="E17" s="26">
        <f t="shared" si="6"/>
        <v>1.5338914393734806E-2</v>
      </c>
      <c r="F17" s="38"/>
      <c r="G17" s="38"/>
      <c r="H17" s="38"/>
      <c r="I17" s="38"/>
    </row>
    <row r="18" spans="1:9" ht="30" x14ac:dyDescent="0.25">
      <c r="A18" s="16" t="s">
        <v>100</v>
      </c>
      <c r="B18" s="13">
        <f t="shared" si="4"/>
        <v>3.28</v>
      </c>
      <c r="C18" s="13">
        <f t="shared" si="4"/>
        <v>1.75</v>
      </c>
      <c r="D18" s="26">
        <f t="shared" si="5"/>
        <v>0.53353658536585369</v>
      </c>
      <c r="E18" s="26">
        <f t="shared" si="6"/>
        <v>9.4517958412098282E-3</v>
      </c>
      <c r="F18" s="38"/>
      <c r="G18" s="38"/>
      <c r="H18" s="38"/>
      <c r="I18" s="38"/>
    </row>
    <row r="19" spans="1:9" ht="15.75" x14ac:dyDescent="0.25">
      <c r="A19" s="14" t="s">
        <v>71</v>
      </c>
      <c r="B19" s="13">
        <f t="shared" si="4"/>
        <v>6.62</v>
      </c>
      <c r="C19" s="13">
        <f t="shared" si="4"/>
        <v>6.82</v>
      </c>
      <c r="D19" s="26">
        <f t="shared" ref="D19" si="8">C19/B19</f>
        <v>1.0302114803625377</v>
      </c>
      <c r="E19" s="26">
        <f t="shared" si="6"/>
        <v>3.6834998649743447E-2</v>
      </c>
      <c r="F19" s="38"/>
      <c r="G19" s="38"/>
      <c r="H19" s="38"/>
      <c r="I19" s="38"/>
    </row>
    <row r="20" spans="1:9" ht="15.75" x14ac:dyDescent="0.25">
      <c r="A20" s="17" t="s">
        <v>19</v>
      </c>
      <c r="B20" s="13">
        <f t="shared" si="4"/>
        <v>10.25</v>
      </c>
      <c r="C20" s="13">
        <f t="shared" si="4"/>
        <v>4.3099999999999996</v>
      </c>
      <c r="D20" s="26">
        <f t="shared" si="5"/>
        <v>0.42048780487804877</v>
      </c>
      <c r="E20" s="26">
        <f t="shared" si="6"/>
        <v>2.3278422900351061E-2</v>
      </c>
      <c r="F20" s="38"/>
      <c r="G20" s="38"/>
      <c r="H20" s="38"/>
      <c r="I20" s="38"/>
    </row>
    <row r="21" spans="1:9" ht="15.75" x14ac:dyDescent="0.25">
      <c r="A21" s="17" t="s">
        <v>52</v>
      </c>
      <c r="B21" s="13">
        <f t="shared" si="4"/>
        <v>5.46</v>
      </c>
      <c r="C21" s="13">
        <f t="shared" si="4"/>
        <v>0</v>
      </c>
      <c r="D21" s="26">
        <f t="shared" si="5"/>
        <v>0</v>
      </c>
      <c r="E21" s="26">
        <f t="shared" si="6"/>
        <v>0</v>
      </c>
      <c r="F21" s="38"/>
      <c r="G21" s="38"/>
      <c r="H21" s="38"/>
      <c r="I21" s="38"/>
    </row>
    <row r="22" spans="1:9" ht="15.75" x14ac:dyDescent="0.25">
      <c r="A22" s="27" t="s">
        <v>24</v>
      </c>
      <c r="B22" s="20">
        <f>SUM(B14:B21)</f>
        <v>185.15000000000003</v>
      </c>
      <c r="C22" s="21">
        <f>SUM(C14:C21)</f>
        <v>161.62</v>
      </c>
      <c r="D22" s="26">
        <f>C22/B22</f>
        <v>0.87291385363218998</v>
      </c>
      <c r="E22" s="28">
        <f>SUM(E14:E21)</f>
        <v>0.87291385363218998</v>
      </c>
      <c r="F22" s="39"/>
      <c r="G22" s="39"/>
      <c r="H22" s="39"/>
      <c r="I22" s="39"/>
    </row>
    <row r="23" spans="1:9" x14ac:dyDescent="0.25">
      <c r="B23" s="10"/>
      <c r="C23" s="10"/>
      <c r="D23" s="29"/>
      <c r="E23" s="29"/>
      <c r="F23" s="29"/>
      <c r="G23" s="29"/>
      <c r="H23" s="29"/>
      <c r="I23" s="29"/>
    </row>
    <row r="24" spans="1:9" x14ac:dyDescent="0.25">
      <c r="B24" s="10"/>
      <c r="C24" s="10"/>
      <c r="D24" s="29"/>
      <c r="E24" s="29"/>
      <c r="F24" s="29"/>
      <c r="G24" s="29"/>
      <c r="H24" s="29"/>
      <c r="I24" s="29"/>
    </row>
    <row r="25" spans="1:9" ht="90" x14ac:dyDescent="0.25">
      <c r="A25" s="24" t="s">
        <v>25</v>
      </c>
      <c r="B25" s="25" t="s">
        <v>2644</v>
      </c>
      <c r="C25" s="25" t="s">
        <v>2318</v>
      </c>
      <c r="D25" s="25" t="s">
        <v>1949</v>
      </c>
      <c r="E25" s="30" t="s">
        <v>1948</v>
      </c>
      <c r="F25" s="37"/>
      <c r="G25" s="37"/>
      <c r="H25" s="37"/>
      <c r="I25" s="37"/>
    </row>
    <row r="26" spans="1:9" ht="15.75" x14ac:dyDescent="0.25">
      <c r="A26" s="11" t="s">
        <v>26</v>
      </c>
      <c r="B26" s="13">
        <f>C2</f>
        <v>19.82</v>
      </c>
      <c r="C26" s="13">
        <f>E2</f>
        <v>19.82</v>
      </c>
      <c r="D26" s="31">
        <f>ROUND(B26-C26,2)</f>
        <v>0</v>
      </c>
      <c r="E26" s="26">
        <f>D26/$B$34</f>
        <v>0</v>
      </c>
      <c r="F26" s="38"/>
      <c r="G26" s="38"/>
      <c r="H26" s="38"/>
      <c r="I26" s="38"/>
    </row>
    <row r="27" spans="1:9" ht="15.75" x14ac:dyDescent="0.25">
      <c r="A27" s="14" t="s">
        <v>17</v>
      </c>
      <c r="B27" s="13">
        <f t="shared" ref="B27:B33" si="9">C3</f>
        <v>102.42</v>
      </c>
      <c r="C27" s="13">
        <f t="shared" ref="C27:C33" si="10">E3</f>
        <v>84.43</v>
      </c>
      <c r="D27" s="31">
        <f t="shared" ref="D27:D33" si="11">ROUND(B27-C27,2)</f>
        <v>17.989999999999998</v>
      </c>
      <c r="E27" s="26">
        <f t="shared" ref="E27:E33" si="12">D27/$B$34</f>
        <v>0.11131048137606731</v>
      </c>
      <c r="F27" s="38"/>
      <c r="G27" s="38"/>
      <c r="H27" s="38"/>
      <c r="I27" s="38"/>
    </row>
    <row r="28" spans="1:9" ht="31.5" x14ac:dyDescent="0.25">
      <c r="A28" s="14" t="s">
        <v>18</v>
      </c>
      <c r="B28" s="13">
        <f t="shared" si="9"/>
        <v>23.66</v>
      </c>
      <c r="C28" s="13">
        <f t="shared" si="10"/>
        <v>23.66</v>
      </c>
      <c r="D28" s="31">
        <f t="shared" si="11"/>
        <v>0</v>
      </c>
      <c r="E28" s="26">
        <f t="shared" si="12"/>
        <v>0</v>
      </c>
      <c r="F28" s="38"/>
      <c r="G28" s="38"/>
      <c r="H28" s="38"/>
      <c r="I28" s="38"/>
    </row>
    <row r="29" spans="1:9" ht="15.75" x14ac:dyDescent="0.25">
      <c r="A29" s="75" t="s">
        <v>70</v>
      </c>
      <c r="B29" s="13">
        <f t="shared" si="9"/>
        <v>2.84</v>
      </c>
      <c r="C29" s="13">
        <f t="shared" si="10"/>
        <v>2.57</v>
      </c>
      <c r="D29" s="31">
        <f t="shared" si="11"/>
        <v>0.27</v>
      </c>
      <c r="E29" s="26">
        <f t="shared" si="12"/>
        <v>1.6705853235985646E-3</v>
      </c>
      <c r="F29" s="38"/>
      <c r="G29" s="38"/>
      <c r="H29" s="38"/>
      <c r="I29" s="38"/>
    </row>
    <row r="30" spans="1:9" ht="30" x14ac:dyDescent="0.25">
      <c r="A30" s="16" t="s">
        <v>100</v>
      </c>
      <c r="B30" s="13">
        <f t="shared" si="9"/>
        <v>1.75</v>
      </c>
      <c r="C30" s="13">
        <f t="shared" si="10"/>
        <v>0.88</v>
      </c>
      <c r="D30" s="31">
        <f t="shared" si="11"/>
        <v>0.87</v>
      </c>
      <c r="E30" s="26">
        <f t="shared" si="12"/>
        <v>5.3829971538175963E-3</v>
      </c>
      <c r="F30" s="38"/>
      <c r="G30" s="38"/>
      <c r="H30" s="38"/>
      <c r="I30" s="38"/>
    </row>
    <row r="31" spans="1:9" ht="15.75" x14ac:dyDescent="0.25">
      <c r="A31" s="14" t="s">
        <v>71</v>
      </c>
      <c r="B31" s="13">
        <f t="shared" si="9"/>
        <v>6.82</v>
      </c>
      <c r="C31" s="13">
        <f t="shared" si="10"/>
        <v>5.72</v>
      </c>
      <c r="D31" s="31">
        <f t="shared" si="11"/>
        <v>1.1000000000000001</v>
      </c>
      <c r="E31" s="26">
        <f t="shared" si="12"/>
        <v>6.8060883554015598E-3</v>
      </c>
      <c r="F31" s="38"/>
      <c r="G31" s="38"/>
      <c r="H31" s="38"/>
      <c r="I31" s="38"/>
    </row>
    <row r="32" spans="1:9" ht="15.75" x14ac:dyDescent="0.25">
      <c r="A32" s="17" t="s">
        <v>19</v>
      </c>
      <c r="B32" s="13">
        <f t="shared" si="9"/>
        <v>4.3099999999999996</v>
      </c>
      <c r="C32" s="13">
        <f t="shared" si="10"/>
        <v>3.11</v>
      </c>
      <c r="D32" s="31">
        <f t="shared" ref="D32" si="13">ROUND(B32-C32,2)</f>
        <v>1.2</v>
      </c>
      <c r="E32" s="26">
        <f t="shared" si="12"/>
        <v>7.4248236604380641E-3</v>
      </c>
      <c r="F32" s="38"/>
      <c r="G32" s="38"/>
      <c r="H32" s="38"/>
      <c r="I32" s="38"/>
    </row>
    <row r="33" spans="1:9" ht="15.75" x14ac:dyDescent="0.25">
      <c r="A33" s="17" t="s">
        <v>52</v>
      </c>
      <c r="B33" s="13">
        <f t="shared" si="9"/>
        <v>0</v>
      </c>
      <c r="C33" s="13">
        <f t="shared" si="10"/>
        <v>0</v>
      </c>
      <c r="D33" s="31">
        <f t="shared" si="11"/>
        <v>0</v>
      </c>
      <c r="E33" s="26">
        <f t="shared" si="12"/>
        <v>0</v>
      </c>
      <c r="F33" s="38"/>
      <c r="G33" s="38"/>
      <c r="H33" s="38"/>
      <c r="I33" s="38"/>
    </row>
    <row r="34" spans="1:9" ht="15.75" x14ac:dyDescent="0.25">
      <c r="A34" s="27" t="s">
        <v>24</v>
      </c>
      <c r="B34" s="21">
        <f>SUM(B26:B33)</f>
        <v>161.62</v>
      </c>
      <c r="C34" s="21">
        <f>SUM(C26:C33)</f>
        <v>140.19</v>
      </c>
      <c r="D34" s="31">
        <f t="shared" ref="D34" si="14">ROUND(B34-C34,2)</f>
        <v>21.43</v>
      </c>
      <c r="E34" s="28">
        <f>D34/B34</f>
        <v>0.13259497586932309</v>
      </c>
      <c r="F34" s="39"/>
      <c r="G34" s="39"/>
      <c r="H34" s="39"/>
      <c r="I34" s="39"/>
    </row>
  </sheetData>
  <mergeCells count="4">
    <mergeCell ref="D5:D6"/>
    <mergeCell ref="F5:F6"/>
    <mergeCell ref="I5:I6"/>
    <mergeCell ref="G5:G6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3867-179A-453A-B6F7-475ACF23A71A}">
  <dimension ref="A1:F25"/>
  <sheetViews>
    <sheetView workbookViewId="0">
      <selection activeCell="E26" sqref="E26"/>
    </sheetView>
  </sheetViews>
  <sheetFormatPr defaultRowHeight="15" x14ac:dyDescent="0.25"/>
  <cols>
    <col min="2" max="2" width="58.42578125" bestFit="1" customWidth="1"/>
    <col min="5" max="5" width="12.85546875" style="34" bestFit="1" customWidth="1"/>
  </cols>
  <sheetData>
    <row r="1" spans="1:6" ht="15.75" x14ac:dyDescent="0.25">
      <c r="A1" s="293" t="s">
        <v>151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577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44781</v>
      </c>
      <c r="B7" s="148" t="s">
        <v>578</v>
      </c>
      <c r="C7" s="77" t="s">
        <v>176</v>
      </c>
      <c r="D7" s="2" t="s">
        <v>579</v>
      </c>
      <c r="E7" s="214">
        <v>132300</v>
      </c>
      <c r="F7" s="151"/>
    </row>
    <row r="8" spans="1:6" ht="24" x14ac:dyDescent="0.25">
      <c r="A8" s="152"/>
      <c r="B8" s="165" t="s">
        <v>580</v>
      </c>
      <c r="C8" s="1"/>
      <c r="D8" s="1"/>
      <c r="E8" s="212"/>
      <c r="F8" s="1"/>
    </row>
    <row r="9" spans="1:6" x14ac:dyDescent="0.25">
      <c r="A9" s="146">
        <v>44818</v>
      </c>
      <c r="B9" s="217" t="s">
        <v>578</v>
      </c>
      <c r="C9" s="77" t="s">
        <v>176</v>
      </c>
      <c r="D9" s="2" t="s">
        <v>666</v>
      </c>
      <c r="E9" s="214">
        <v>132300</v>
      </c>
      <c r="F9" s="1"/>
    </row>
    <row r="10" spans="1:6" x14ac:dyDescent="0.25">
      <c r="A10" s="146">
        <v>44828</v>
      </c>
      <c r="B10" s="217" t="s">
        <v>578</v>
      </c>
      <c r="C10" s="77" t="s">
        <v>176</v>
      </c>
      <c r="D10" s="218">
        <v>135</v>
      </c>
      <c r="E10" s="214">
        <v>128100</v>
      </c>
      <c r="F10" s="1"/>
    </row>
    <row r="11" spans="1:6" ht="24" x14ac:dyDescent="0.25">
      <c r="A11" s="153">
        <v>44858</v>
      </c>
      <c r="B11" s="91" t="s">
        <v>1242</v>
      </c>
      <c r="C11" s="232" t="s">
        <v>176</v>
      </c>
      <c r="D11" s="242" t="s">
        <v>1243</v>
      </c>
      <c r="E11" s="233">
        <v>40000</v>
      </c>
      <c r="F11" s="1"/>
    </row>
    <row r="12" spans="1:6" x14ac:dyDescent="0.25">
      <c r="A12" s="153">
        <v>44866</v>
      </c>
      <c r="B12" s="91" t="s">
        <v>1242</v>
      </c>
      <c r="C12" s="232" t="s">
        <v>176</v>
      </c>
      <c r="D12" s="156" t="s">
        <v>1244</v>
      </c>
      <c r="E12" s="233">
        <v>132300</v>
      </c>
      <c r="F12" s="1"/>
    </row>
    <row r="13" spans="1:6" x14ac:dyDescent="0.25">
      <c r="A13" s="153">
        <v>44870</v>
      </c>
      <c r="B13" s="91" t="s">
        <v>1242</v>
      </c>
      <c r="C13" s="232" t="s">
        <v>176</v>
      </c>
      <c r="D13" s="156" t="s">
        <v>1245</v>
      </c>
      <c r="E13" s="233">
        <v>132300</v>
      </c>
      <c r="F13" s="1"/>
    </row>
    <row r="14" spans="1:6" x14ac:dyDescent="0.25">
      <c r="A14" s="153">
        <v>44890</v>
      </c>
      <c r="B14" s="91" t="s">
        <v>1242</v>
      </c>
      <c r="C14" s="232" t="s">
        <v>176</v>
      </c>
      <c r="D14" s="156" t="s">
        <v>1246</v>
      </c>
      <c r="E14" s="233">
        <v>68133</v>
      </c>
      <c r="F14" s="1"/>
    </row>
    <row r="15" spans="1:6" x14ac:dyDescent="0.25">
      <c r="A15" s="153">
        <v>44890</v>
      </c>
      <c r="B15" s="91" t="s">
        <v>1242</v>
      </c>
      <c r="C15" s="232" t="s">
        <v>176</v>
      </c>
      <c r="D15" s="156" t="s">
        <v>672</v>
      </c>
      <c r="E15" s="233">
        <v>66157</v>
      </c>
      <c r="F15" s="1"/>
    </row>
    <row r="16" spans="1:6" x14ac:dyDescent="0.25">
      <c r="A16" s="153">
        <v>44904</v>
      </c>
      <c r="B16" s="91" t="s">
        <v>1242</v>
      </c>
      <c r="C16" s="232" t="s">
        <v>176</v>
      </c>
      <c r="D16" s="156" t="s">
        <v>1247</v>
      </c>
      <c r="E16" s="233">
        <v>128100</v>
      </c>
      <c r="F16" s="1"/>
    </row>
    <row r="17" spans="1:6" x14ac:dyDescent="0.25">
      <c r="A17" s="153">
        <v>44916</v>
      </c>
      <c r="B17" s="91" t="s">
        <v>1242</v>
      </c>
      <c r="C17" s="232" t="s">
        <v>176</v>
      </c>
      <c r="D17" s="156" t="s">
        <v>1248</v>
      </c>
      <c r="E17" s="233">
        <v>68133</v>
      </c>
      <c r="F17" s="1"/>
    </row>
    <row r="18" spans="1:6" x14ac:dyDescent="0.25">
      <c r="A18" s="146">
        <v>45231</v>
      </c>
      <c r="B18" s="148" t="s">
        <v>2729</v>
      </c>
      <c r="C18" s="77" t="s">
        <v>176</v>
      </c>
      <c r="D18" s="2" t="s">
        <v>2730</v>
      </c>
      <c r="E18" s="214">
        <v>1111543.8700000001</v>
      </c>
      <c r="F18" s="1"/>
    </row>
    <row r="19" spans="1:6" x14ac:dyDescent="0.25">
      <c r="A19" s="146">
        <v>45237</v>
      </c>
      <c r="B19" s="148" t="s">
        <v>2729</v>
      </c>
      <c r="C19" s="77" t="s">
        <v>176</v>
      </c>
      <c r="D19" s="2" t="s">
        <v>2731</v>
      </c>
      <c r="E19" s="214">
        <v>1183011.79</v>
      </c>
      <c r="F19" s="1"/>
    </row>
    <row r="20" spans="1:6" x14ac:dyDescent="0.25">
      <c r="A20" s="153"/>
      <c r="B20" s="91"/>
      <c r="C20" s="232"/>
      <c r="D20" s="156"/>
      <c r="E20" s="233"/>
      <c r="F20" s="1"/>
    </row>
    <row r="21" spans="1:6" x14ac:dyDescent="0.25">
      <c r="A21" s="153"/>
      <c r="B21" s="91"/>
      <c r="C21" s="232"/>
      <c r="D21" s="156"/>
      <c r="E21" s="233"/>
      <c r="F21" s="1"/>
    </row>
    <row r="22" spans="1:6" x14ac:dyDescent="0.25">
      <c r="A22" s="153"/>
      <c r="B22" s="91"/>
      <c r="C22" s="232"/>
      <c r="D22" s="156"/>
      <c r="E22" s="233"/>
      <c r="F22" s="1"/>
    </row>
    <row r="23" spans="1:6" x14ac:dyDescent="0.25">
      <c r="A23" s="153"/>
      <c r="B23" s="91"/>
      <c r="C23" s="232"/>
      <c r="D23" s="156"/>
      <c r="E23" s="233"/>
      <c r="F23" s="1"/>
    </row>
    <row r="24" spans="1:6" x14ac:dyDescent="0.25">
      <c r="A24" s="153"/>
      <c r="B24" s="91"/>
      <c r="C24" s="232"/>
      <c r="D24" s="156"/>
      <c r="E24" s="233"/>
      <c r="F24" s="1"/>
    </row>
    <row r="25" spans="1:6" x14ac:dyDescent="0.25">
      <c r="A25" s="295"/>
      <c r="B25" s="295"/>
      <c r="C25" s="295"/>
      <c r="D25" s="295"/>
      <c r="E25" s="214">
        <f>SUM(E7:E24)</f>
        <v>3322378.66</v>
      </c>
      <c r="F25" s="1"/>
    </row>
  </sheetData>
  <mergeCells count="6">
    <mergeCell ref="A25:D25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4EB6-00E6-4150-A9C7-868EAA2D6F38}">
  <dimension ref="A1:F175"/>
  <sheetViews>
    <sheetView topLeftCell="A145" workbookViewId="0">
      <selection activeCell="E176" sqref="E176"/>
    </sheetView>
  </sheetViews>
  <sheetFormatPr defaultRowHeight="15" x14ac:dyDescent="0.25"/>
  <cols>
    <col min="2" max="2" width="59.28515625" bestFit="1" customWidth="1"/>
    <col min="5" max="5" width="14.5703125" style="34" bestFit="1" customWidth="1"/>
  </cols>
  <sheetData>
    <row r="1" spans="1:6" ht="15.75" x14ac:dyDescent="0.25">
      <c r="A1" s="293" t="s">
        <v>152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179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44347</v>
      </c>
      <c r="B7" s="148" t="s">
        <v>581</v>
      </c>
      <c r="C7" s="77" t="s">
        <v>176</v>
      </c>
      <c r="D7" s="2" t="s">
        <v>582</v>
      </c>
      <c r="E7" s="214">
        <v>68500</v>
      </c>
      <c r="F7" s="151"/>
    </row>
    <row r="8" spans="1:6" x14ac:dyDescent="0.25">
      <c r="A8" s="152"/>
      <c r="B8" s="133" t="s">
        <v>583</v>
      </c>
      <c r="C8" s="1"/>
      <c r="D8" s="1"/>
      <c r="E8" s="212"/>
      <c r="F8" s="1"/>
    </row>
    <row r="9" spans="1:6" x14ac:dyDescent="0.25">
      <c r="A9" s="153">
        <v>44349</v>
      </c>
      <c r="B9" s="154" t="s">
        <v>584</v>
      </c>
      <c r="C9" s="155" t="s">
        <v>176</v>
      </c>
      <c r="D9" s="156" t="s">
        <v>585</v>
      </c>
      <c r="E9" s="215">
        <v>31748</v>
      </c>
      <c r="F9" s="159"/>
    </row>
    <row r="10" spans="1:6" x14ac:dyDescent="0.25">
      <c r="A10" s="152"/>
      <c r="B10" s="133" t="s">
        <v>586</v>
      </c>
      <c r="C10" s="1"/>
      <c r="D10" s="1"/>
      <c r="E10" s="212"/>
      <c r="F10" s="1"/>
    </row>
    <row r="11" spans="1:6" x14ac:dyDescent="0.25">
      <c r="A11" s="153">
        <v>44354</v>
      </c>
      <c r="B11" s="154" t="s">
        <v>581</v>
      </c>
      <c r="C11" s="155" t="s">
        <v>176</v>
      </c>
      <c r="D11" s="156" t="s">
        <v>587</v>
      </c>
      <c r="E11" s="215">
        <v>37450</v>
      </c>
      <c r="F11" s="159"/>
    </row>
    <row r="12" spans="1:6" x14ac:dyDescent="0.25">
      <c r="A12" s="152"/>
      <c r="B12" s="133" t="s">
        <v>583</v>
      </c>
      <c r="C12" s="1"/>
      <c r="D12" s="1"/>
      <c r="E12" s="212"/>
      <c r="F12" s="1"/>
    </row>
    <row r="13" spans="1:6" x14ac:dyDescent="0.25">
      <c r="A13" s="153">
        <v>44409</v>
      </c>
      <c r="B13" s="154" t="s">
        <v>588</v>
      </c>
      <c r="C13" s="155" t="s">
        <v>176</v>
      </c>
      <c r="D13" s="156" t="s">
        <v>589</v>
      </c>
      <c r="E13" s="215">
        <v>14100</v>
      </c>
      <c r="F13" s="159"/>
    </row>
    <row r="14" spans="1:6" x14ac:dyDescent="0.25">
      <c r="A14" s="152"/>
      <c r="B14" s="133" t="s">
        <v>590</v>
      </c>
      <c r="C14" s="1"/>
      <c r="D14" s="1"/>
      <c r="E14" s="212"/>
      <c r="F14" s="1"/>
    </row>
    <row r="15" spans="1:6" x14ac:dyDescent="0.25">
      <c r="A15" s="153">
        <v>44413</v>
      </c>
      <c r="B15" s="154" t="s">
        <v>581</v>
      </c>
      <c r="C15" s="155" t="s">
        <v>176</v>
      </c>
      <c r="D15" s="156" t="s">
        <v>591</v>
      </c>
      <c r="E15" s="215">
        <v>8350</v>
      </c>
      <c r="F15" s="159"/>
    </row>
    <row r="16" spans="1:6" x14ac:dyDescent="0.25">
      <c r="A16" s="152"/>
      <c r="B16" s="133" t="s">
        <v>583</v>
      </c>
      <c r="C16" s="1"/>
      <c r="D16" s="1"/>
      <c r="E16" s="212"/>
      <c r="F16" s="1"/>
    </row>
    <row r="17" spans="1:6" x14ac:dyDescent="0.25">
      <c r="A17" s="153">
        <v>44560</v>
      </c>
      <c r="B17" s="154" t="s">
        <v>584</v>
      </c>
      <c r="C17" s="155" t="s">
        <v>176</v>
      </c>
      <c r="D17" s="156" t="s">
        <v>592</v>
      </c>
      <c r="E17" s="215">
        <v>82500</v>
      </c>
      <c r="F17" s="159"/>
    </row>
    <row r="18" spans="1:6" x14ac:dyDescent="0.25">
      <c r="A18" s="152"/>
      <c r="B18" s="133" t="s">
        <v>593</v>
      </c>
      <c r="C18" s="1"/>
      <c r="D18" s="1"/>
      <c r="E18" s="212"/>
      <c r="F18" s="1"/>
    </row>
    <row r="19" spans="1:6" x14ac:dyDescent="0.25">
      <c r="A19" s="153">
        <v>44560</v>
      </c>
      <c r="B19" s="154" t="s">
        <v>584</v>
      </c>
      <c r="C19" s="155" t="s">
        <v>176</v>
      </c>
      <c r="D19" s="156" t="s">
        <v>594</v>
      </c>
      <c r="E19" s="215">
        <v>8310</v>
      </c>
      <c r="F19" s="159"/>
    </row>
    <row r="20" spans="1:6" x14ac:dyDescent="0.25">
      <c r="A20" s="152"/>
      <c r="B20" s="133" t="s">
        <v>595</v>
      </c>
      <c r="C20" s="1"/>
      <c r="D20" s="1"/>
      <c r="E20" s="212"/>
      <c r="F20" s="1"/>
    </row>
    <row r="21" spans="1:6" x14ac:dyDescent="0.25">
      <c r="A21" s="153">
        <v>44678</v>
      </c>
      <c r="B21" s="154" t="s">
        <v>596</v>
      </c>
      <c r="C21" s="155" t="s">
        <v>176</v>
      </c>
      <c r="D21" s="156" t="s">
        <v>597</v>
      </c>
      <c r="E21" s="215">
        <v>77715.05</v>
      </c>
      <c r="F21" s="159"/>
    </row>
    <row r="22" spans="1:6" x14ac:dyDescent="0.25">
      <c r="A22" s="152"/>
      <c r="B22" s="133" t="s">
        <v>598</v>
      </c>
      <c r="C22" s="1"/>
      <c r="D22" s="1"/>
      <c r="E22" s="212"/>
      <c r="F22" s="1"/>
    </row>
    <row r="23" spans="1:6" x14ac:dyDescent="0.25">
      <c r="A23" s="153">
        <v>44685</v>
      </c>
      <c r="B23" s="154" t="s">
        <v>584</v>
      </c>
      <c r="C23" s="155" t="s">
        <v>176</v>
      </c>
      <c r="D23" s="156" t="s">
        <v>599</v>
      </c>
      <c r="E23" s="215">
        <v>127906.4</v>
      </c>
      <c r="F23" s="159"/>
    </row>
    <row r="24" spans="1:6" x14ac:dyDescent="0.25">
      <c r="A24" s="152"/>
      <c r="B24" s="133" t="s">
        <v>600</v>
      </c>
      <c r="C24" s="1"/>
      <c r="D24" s="1"/>
      <c r="E24" s="212"/>
      <c r="F24" s="1"/>
    </row>
    <row r="25" spans="1:6" x14ac:dyDescent="0.25">
      <c r="A25" s="153">
        <v>44697</v>
      </c>
      <c r="B25" s="154" t="s">
        <v>584</v>
      </c>
      <c r="C25" s="155" t="s">
        <v>176</v>
      </c>
      <c r="D25" s="156" t="s">
        <v>601</v>
      </c>
      <c r="E25" s="215">
        <v>1852</v>
      </c>
      <c r="F25" s="159"/>
    </row>
    <row r="26" spans="1:6" x14ac:dyDescent="0.25">
      <c r="A26" s="152"/>
      <c r="B26" s="133" t="s">
        <v>602</v>
      </c>
      <c r="C26" s="1"/>
      <c r="D26" s="1"/>
      <c r="E26" s="212"/>
      <c r="F26" s="1"/>
    </row>
    <row r="27" spans="1:6" x14ac:dyDescent="0.25">
      <c r="A27" s="153">
        <v>44697</v>
      </c>
      <c r="B27" s="154" t="s">
        <v>584</v>
      </c>
      <c r="C27" s="155" t="s">
        <v>176</v>
      </c>
      <c r="D27" s="156" t="s">
        <v>603</v>
      </c>
      <c r="E27" s="215">
        <v>300753</v>
      </c>
      <c r="F27" s="159"/>
    </row>
    <row r="28" spans="1:6" x14ac:dyDescent="0.25">
      <c r="A28" s="152"/>
      <c r="B28" s="133" t="s">
        <v>604</v>
      </c>
      <c r="C28" s="1"/>
      <c r="D28" s="1"/>
      <c r="E28" s="212"/>
      <c r="F28" s="1"/>
    </row>
    <row r="29" spans="1:6" x14ac:dyDescent="0.25">
      <c r="A29" s="153">
        <v>44701</v>
      </c>
      <c r="B29" s="154" t="s">
        <v>584</v>
      </c>
      <c r="C29" s="155" t="s">
        <v>176</v>
      </c>
      <c r="D29" s="156" t="s">
        <v>605</v>
      </c>
      <c r="E29" s="215">
        <v>88601.5</v>
      </c>
      <c r="F29" s="159"/>
    </row>
    <row r="30" spans="1:6" x14ac:dyDescent="0.25">
      <c r="A30" s="152"/>
      <c r="B30" s="133" t="s">
        <v>606</v>
      </c>
      <c r="C30" s="1"/>
      <c r="D30" s="1"/>
      <c r="E30" s="212"/>
      <c r="F30" s="1"/>
    </row>
    <row r="31" spans="1:6" x14ac:dyDescent="0.25">
      <c r="A31" s="153">
        <v>44705</v>
      </c>
      <c r="B31" s="154" t="s">
        <v>584</v>
      </c>
      <c r="C31" s="155" t="s">
        <v>176</v>
      </c>
      <c r="D31" s="156" t="s">
        <v>607</v>
      </c>
      <c r="E31" s="215">
        <v>53073</v>
      </c>
      <c r="F31" s="159"/>
    </row>
    <row r="32" spans="1:6" x14ac:dyDescent="0.25">
      <c r="A32" s="152"/>
      <c r="B32" s="133" t="s">
        <v>608</v>
      </c>
      <c r="C32" s="1"/>
      <c r="D32" s="1"/>
      <c r="E32" s="212"/>
      <c r="F32" s="1"/>
    </row>
    <row r="33" spans="1:6" x14ac:dyDescent="0.25">
      <c r="A33" s="153">
        <v>44719</v>
      </c>
      <c r="B33" s="154" t="s">
        <v>609</v>
      </c>
      <c r="C33" s="155" t="s">
        <v>176</v>
      </c>
      <c r="D33" s="156" t="s">
        <v>610</v>
      </c>
      <c r="E33" s="215">
        <v>74500</v>
      </c>
      <c r="F33" s="159"/>
    </row>
    <row r="34" spans="1:6" x14ac:dyDescent="0.25">
      <c r="A34" s="152"/>
      <c r="B34" s="133" t="s">
        <v>611</v>
      </c>
      <c r="C34" s="1"/>
      <c r="D34" s="1"/>
      <c r="E34" s="212"/>
      <c r="F34" s="1"/>
    </row>
    <row r="35" spans="1:6" x14ac:dyDescent="0.25">
      <c r="A35" s="153">
        <v>44719</v>
      </c>
      <c r="B35" s="154" t="s">
        <v>584</v>
      </c>
      <c r="C35" s="155" t="s">
        <v>176</v>
      </c>
      <c r="D35" s="156" t="s">
        <v>612</v>
      </c>
      <c r="E35" s="215">
        <v>24267.599999999999</v>
      </c>
      <c r="F35" s="159"/>
    </row>
    <row r="36" spans="1:6" x14ac:dyDescent="0.25">
      <c r="A36" s="152"/>
      <c r="B36" s="133" t="s">
        <v>613</v>
      </c>
      <c r="C36" s="1"/>
      <c r="D36" s="1"/>
      <c r="E36" s="212"/>
      <c r="F36" s="1"/>
    </row>
    <row r="37" spans="1:6" x14ac:dyDescent="0.25">
      <c r="A37" s="153">
        <v>44719</v>
      </c>
      <c r="B37" s="154" t="s">
        <v>584</v>
      </c>
      <c r="C37" s="155" t="s">
        <v>176</v>
      </c>
      <c r="D37" s="156" t="s">
        <v>614</v>
      </c>
      <c r="E37" s="215">
        <v>880.5</v>
      </c>
      <c r="F37" s="159"/>
    </row>
    <row r="38" spans="1:6" x14ac:dyDescent="0.25">
      <c r="A38" s="152"/>
      <c r="B38" s="133" t="s">
        <v>615</v>
      </c>
      <c r="C38" s="1"/>
      <c r="D38" s="1"/>
      <c r="E38" s="212"/>
      <c r="F38" s="1"/>
    </row>
    <row r="39" spans="1:6" x14ac:dyDescent="0.25">
      <c r="A39" s="153">
        <v>44720</v>
      </c>
      <c r="B39" s="154" t="s">
        <v>584</v>
      </c>
      <c r="C39" s="155" t="s">
        <v>176</v>
      </c>
      <c r="D39" s="156" t="s">
        <v>616</v>
      </c>
      <c r="E39" s="215">
        <v>72500</v>
      </c>
      <c r="F39" s="159"/>
    </row>
    <row r="40" spans="1:6" x14ac:dyDescent="0.25">
      <c r="A40" s="152"/>
      <c r="B40" s="133" t="s">
        <v>617</v>
      </c>
      <c r="C40" s="1"/>
      <c r="D40" s="1"/>
      <c r="E40" s="212"/>
      <c r="F40" s="1"/>
    </row>
    <row r="41" spans="1:6" x14ac:dyDescent="0.25">
      <c r="A41" s="153">
        <v>44725</v>
      </c>
      <c r="B41" s="154" t="s">
        <v>618</v>
      </c>
      <c r="C41" s="155" t="s">
        <v>176</v>
      </c>
      <c r="D41" s="156" t="s">
        <v>619</v>
      </c>
      <c r="E41" s="215">
        <v>10080</v>
      </c>
      <c r="F41" s="159"/>
    </row>
    <row r="42" spans="1:6" x14ac:dyDescent="0.25">
      <c r="A42" s="152"/>
      <c r="B42" s="133" t="s">
        <v>620</v>
      </c>
      <c r="C42" s="1"/>
      <c r="D42" s="1"/>
      <c r="E42" s="212"/>
      <c r="F42" s="1"/>
    </row>
    <row r="43" spans="1:6" x14ac:dyDescent="0.25">
      <c r="A43" s="153">
        <v>44727</v>
      </c>
      <c r="B43" s="154" t="s">
        <v>584</v>
      </c>
      <c r="C43" s="155" t="s">
        <v>176</v>
      </c>
      <c r="D43" s="156" t="s">
        <v>621</v>
      </c>
      <c r="E43" s="215">
        <v>57142</v>
      </c>
      <c r="F43" s="159"/>
    </row>
    <row r="44" spans="1:6" x14ac:dyDescent="0.25">
      <c r="A44" s="152"/>
      <c r="B44" s="133" t="s">
        <v>622</v>
      </c>
      <c r="C44" s="1"/>
      <c r="D44" s="1"/>
      <c r="E44" s="212"/>
      <c r="F44" s="1"/>
    </row>
    <row r="45" spans="1:6" x14ac:dyDescent="0.25">
      <c r="A45" s="146">
        <v>44727</v>
      </c>
      <c r="B45" s="160"/>
      <c r="C45" s="145"/>
      <c r="D45" s="2"/>
      <c r="E45" s="214">
        <v>111080</v>
      </c>
      <c r="F45" s="159"/>
    </row>
    <row r="46" spans="1:6" x14ac:dyDescent="0.25">
      <c r="A46" s="5"/>
      <c r="B46" s="133" t="s">
        <v>623</v>
      </c>
      <c r="C46" s="161"/>
      <c r="D46" s="161"/>
      <c r="E46" s="216"/>
      <c r="F46" s="1"/>
    </row>
    <row r="47" spans="1:6" x14ac:dyDescent="0.25">
      <c r="A47" s="163">
        <v>44727</v>
      </c>
      <c r="B47" s="160"/>
      <c r="C47" s="145"/>
      <c r="D47" s="145"/>
      <c r="E47" s="214">
        <v>1000</v>
      </c>
      <c r="F47" s="159"/>
    </row>
    <row r="48" spans="1:6" x14ac:dyDescent="0.25">
      <c r="A48" s="164"/>
      <c r="B48" s="133" t="s">
        <v>624</v>
      </c>
      <c r="C48" s="1"/>
      <c r="D48" s="1"/>
      <c r="E48" s="212"/>
      <c r="F48" s="1"/>
    </row>
    <row r="49" spans="1:6" x14ac:dyDescent="0.25">
      <c r="A49" s="153">
        <v>44732</v>
      </c>
      <c r="B49" s="154" t="s">
        <v>584</v>
      </c>
      <c r="C49" s="155" t="s">
        <v>176</v>
      </c>
      <c r="D49" s="156" t="s">
        <v>625</v>
      </c>
      <c r="E49" s="215">
        <v>14300</v>
      </c>
      <c r="F49" s="159"/>
    </row>
    <row r="50" spans="1:6" x14ac:dyDescent="0.25">
      <c r="A50" s="152"/>
      <c r="B50" s="133" t="s">
        <v>626</v>
      </c>
      <c r="C50" s="1"/>
      <c r="D50" s="1"/>
      <c r="E50" s="212"/>
      <c r="F50" s="1"/>
    </row>
    <row r="51" spans="1:6" x14ac:dyDescent="0.25">
      <c r="A51" s="153">
        <v>44758</v>
      </c>
      <c r="B51" s="154" t="s">
        <v>584</v>
      </c>
      <c r="C51" s="155" t="s">
        <v>176</v>
      </c>
      <c r="D51" s="156" t="s">
        <v>627</v>
      </c>
      <c r="E51" s="215">
        <v>63355.25</v>
      </c>
      <c r="F51" s="159"/>
    </row>
    <row r="52" spans="1:6" x14ac:dyDescent="0.25">
      <c r="A52" s="152"/>
      <c r="B52" s="133" t="s">
        <v>628</v>
      </c>
      <c r="C52" s="1"/>
      <c r="D52" s="1"/>
      <c r="E52" s="212"/>
      <c r="F52" s="1"/>
    </row>
    <row r="53" spans="1:6" x14ac:dyDescent="0.25">
      <c r="A53" s="153">
        <v>44764</v>
      </c>
      <c r="B53" s="154" t="s">
        <v>584</v>
      </c>
      <c r="C53" s="155" t="s">
        <v>176</v>
      </c>
      <c r="D53" s="156" t="s">
        <v>629</v>
      </c>
      <c r="E53" s="215">
        <v>127928</v>
      </c>
      <c r="F53" s="159"/>
    </row>
    <row r="54" spans="1:6" x14ac:dyDescent="0.25">
      <c r="A54" s="152"/>
      <c r="B54" s="133" t="s">
        <v>630</v>
      </c>
      <c r="C54" s="1"/>
      <c r="D54" s="1"/>
      <c r="E54" s="212"/>
      <c r="F54" s="1"/>
    </row>
    <row r="55" spans="1:6" x14ac:dyDescent="0.25">
      <c r="A55" s="153">
        <v>44800</v>
      </c>
      <c r="B55" s="154" t="s">
        <v>584</v>
      </c>
      <c r="C55" s="155" t="s">
        <v>176</v>
      </c>
      <c r="D55" s="156" t="s">
        <v>631</v>
      </c>
      <c r="E55" s="215">
        <v>34520</v>
      </c>
      <c r="F55" s="159"/>
    </row>
    <row r="56" spans="1:6" x14ac:dyDescent="0.25">
      <c r="A56" s="152"/>
      <c r="B56" s="133" t="s">
        <v>632</v>
      </c>
      <c r="C56" s="1"/>
      <c r="D56" s="1"/>
      <c r="E56" s="212"/>
      <c r="F56" s="1"/>
    </row>
    <row r="57" spans="1:6" x14ac:dyDescent="0.25">
      <c r="A57" s="146">
        <v>44805</v>
      </c>
      <c r="B57" s="217" t="s">
        <v>584</v>
      </c>
      <c r="C57" s="77" t="s">
        <v>176</v>
      </c>
      <c r="D57" s="2" t="s">
        <v>1092</v>
      </c>
      <c r="E57" s="214">
        <v>100688</v>
      </c>
      <c r="F57" s="1"/>
    </row>
    <row r="58" spans="1:6" x14ac:dyDescent="0.25">
      <c r="A58" s="146">
        <v>44807</v>
      </c>
      <c r="B58" s="217" t="s">
        <v>584</v>
      </c>
      <c r="C58" s="77" t="s">
        <v>176</v>
      </c>
      <c r="D58" s="2" t="s">
        <v>1091</v>
      </c>
      <c r="E58" s="214">
        <v>106220</v>
      </c>
      <c r="F58" s="1"/>
    </row>
    <row r="59" spans="1:6" x14ac:dyDescent="0.25">
      <c r="A59" s="153">
        <v>44862</v>
      </c>
      <c r="B59" s="91" t="s">
        <v>1249</v>
      </c>
      <c r="C59" s="232" t="s">
        <v>176</v>
      </c>
      <c r="D59" s="156" t="s">
        <v>1250</v>
      </c>
      <c r="E59" s="233">
        <v>111380</v>
      </c>
      <c r="F59" s="1"/>
    </row>
    <row r="60" spans="1:6" x14ac:dyDescent="0.25">
      <c r="A60" s="153">
        <v>44873</v>
      </c>
      <c r="B60" s="91" t="s">
        <v>1249</v>
      </c>
      <c r="C60" s="232" t="s">
        <v>176</v>
      </c>
      <c r="D60" s="156" t="s">
        <v>1251</v>
      </c>
      <c r="E60" s="233">
        <v>34400</v>
      </c>
      <c r="F60" s="1"/>
    </row>
    <row r="61" spans="1:6" x14ac:dyDescent="0.25">
      <c r="A61" s="153">
        <v>44873</v>
      </c>
      <c r="B61" s="91" t="s">
        <v>1249</v>
      </c>
      <c r="C61" s="232" t="s">
        <v>176</v>
      </c>
      <c r="D61" s="156" t="s">
        <v>1252</v>
      </c>
      <c r="E61" s="233">
        <v>2125</v>
      </c>
      <c r="F61" s="1"/>
    </row>
    <row r="62" spans="1:6" x14ac:dyDescent="0.25">
      <c r="A62" s="153">
        <v>44881</v>
      </c>
      <c r="B62" s="91" t="s">
        <v>1253</v>
      </c>
      <c r="C62" s="232" t="s">
        <v>176</v>
      </c>
      <c r="D62" s="156" t="s">
        <v>891</v>
      </c>
      <c r="E62" s="233">
        <v>41784</v>
      </c>
      <c r="F62" s="1"/>
    </row>
    <row r="63" spans="1:6" x14ac:dyDescent="0.25">
      <c r="A63" s="153">
        <v>44896</v>
      </c>
      <c r="B63" s="91" t="s">
        <v>1249</v>
      </c>
      <c r="C63" s="232" t="s">
        <v>176</v>
      </c>
      <c r="D63" s="156" t="s">
        <v>1254</v>
      </c>
      <c r="E63" s="233">
        <v>2408.75</v>
      </c>
      <c r="F63" s="1"/>
    </row>
    <row r="64" spans="1:6" x14ac:dyDescent="0.25">
      <c r="A64" s="153">
        <v>44898</v>
      </c>
      <c r="B64" s="91" t="s">
        <v>1255</v>
      </c>
      <c r="C64" s="232" t="s">
        <v>176</v>
      </c>
      <c r="D64" s="156" t="s">
        <v>1256</v>
      </c>
      <c r="E64" s="233">
        <v>13706.97</v>
      </c>
      <c r="F64" s="1"/>
    </row>
    <row r="65" spans="1:6" x14ac:dyDescent="0.25">
      <c r="A65" s="153">
        <v>44898</v>
      </c>
      <c r="B65" s="91" t="s">
        <v>1255</v>
      </c>
      <c r="C65" s="232" t="s">
        <v>176</v>
      </c>
      <c r="D65" s="156" t="s">
        <v>1257</v>
      </c>
      <c r="E65" s="233">
        <v>47172</v>
      </c>
      <c r="F65" s="1"/>
    </row>
    <row r="66" spans="1:6" x14ac:dyDescent="0.25">
      <c r="A66" s="153">
        <v>44911</v>
      </c>
      <c r="B66" s="91" t="s">
        <v>1255</v>
      </c>
      <c r="C66" s="232" t="s">
        <v>176</v>
      </c>
      <c r="D66" s="156" t="s">
        <v>1258</v>
      </c>
      <c r="E66" s="233">
        <v>82130.399999999994</v>
      </c>
      <c r="F66" s="1"/>
    </row>
    <row r="67" spans="1:6" x14ac:dyDescent="0.25">
      <c r="A67" s="153">
        <v>44916</v>
      </c>
      <c r="B67" s="91" t="s">
        <v>1249</v>
      </c>
      <c r="C67" s="232" t="s">
        <v>176</v>
      </c>
      <c r="D67" s="156" t="s">
        <v>1259</v>
      </c>
      <c r="E67" s="233">
        <v>14798</v>
      </c>
      <c r="F67" s="1"/>
    </row>
    <row r="68" spans="1:6" x14ac:dyDescent="0.25">
      <c r="A68" s="153">
        <v>44919</v>
      </c>
      <c r="B68" s="91" t="s">
        <v>1255</v>
      </c>
      <c r="C68" s="232" t="s">
        <v>176</v>
      </c>
      <c r="D68" s="156" t="s">
        <v>1260</v>
      </c>
      <c r="E68" s="233">
        <v>224519.7</v>
      </c>
      <c r="F68" s="1"/>
    </row>
    <row r="69" spans="1:6" x14ac:dyDescent="0.25">
      <c r="A69" s="153">
        <v>44921</v>
      </c>
      <c r="B69" s="91" t="s">
        <v>1249</v>
      </c>
      <c r="C69" s="232" t="s">
        <v>176</v>
      </c>
      <c r="D69" s="156" t="s">
        <v>1261</v>
      </c>
      <c r="E69" s="233">
        <v>72360</v>
      </c>
      <c r="F69" s="1"/>
    </row>
    <row r="70" spans="1:6" x14ac:dyDescent="0.25">
      <c r="A70" s="153">
        <v>44922</v>
      </c>
      <c r="B70" s="91" t="s">
        <v>1255</v>
      </c>
      <c r="C70" s="232" t="s">
        <v>176</v>
      </c>
      <c r="D70" s="156" t="s">
        <v>1262</v>
      </c>
      <c r="E70" s="233">
        <v>14690.2</v>
      </c>
      <c r="F70" s="1"/>
    </row>
    <row r="71" spans="1:6" x14ac:dyDescent="0.25">
      <c r="A71" s="153">
        <v>44922</v>
      </c>
      <c r="B71" s="91" t="s">
        <v>1249</v>
      </c>
      <c r="C71" s="232" t="s">
        <v>176</v>
      </c>
      <c r="D71" s="156" t="s">
        <v>1263</v>
      </c>
      <c r="E71" s="233">
        <v>1351.5</v>
      </c>
      <c r="F71" s="1"/>
    </row>
    <row r="72" spans="1:6" x14ac:dyDescent="0.25">
      <c r="A72" s="153">
        <v>44926</v>
      </c>
      <c r="B72" s="91" t="s">
        <v>1249</v>
      </c>
      <c r="C72" s="232" t="s">
        <v>176</v>
      </c>
      <c r="D72" s="156" t="s">
        <v>1264</v>
      </c>
      <c r="E72" s="233">
        <v>5700</v>
      </c>
      <c r="F72" s="1"/>
    </row>
    <row r="73" spans="1:6" x14ac:dyDescent="0.25">
      <c r="A73" s="153">
        <v>44926</v>
      </c>
      <c r="B73" s="91" t="s">
        <v>1249</v>
      </c>
      <c r="C73" s="232" t="s">
        <v>176</v>
      </c>
      <c r="D73" s="156" t="s">
        <v>1265</v>
      </c>
      <c r="E73" s="233">
        <v>32239</v>
      </c>
      <c r="F73" s="1"/>
    </row>
    <row r="74" spans="1:6" x14ac:dyDescent="0.25">
      <c r="A74" s="153">
        <v>44933</v>
      </c>
      <c r="B74" s="154" t="s">
        <v>1606</v>
      </c>
      <c r="C74" s="155" t="s">
        <v>176</v>
      </c>
      <c r="D74" s="156" t="s">
        <v>1607</v>
      </c>
      <c r="E74" s="233">
        <v>60178.97</v>
      </c>
      <c r="F74" s="1"/>
    </row>
    <row r="75" spans="1:6" x14ac:dyDescent="0.25">
      <c r="A75" s="146">
        <v>44936</v>
      </c>
      <c r="B75" s="148" t="s">
        <v>1608</v>
      </c>
      <c r="C75" s="77" t="s">
        <v>176</v>
      </c>
      <c r="D75" s="2" t="s">
        <v>1609</v>
      </c>
      <c r="E75" s="233">
        <v>644</v>
      </c>
      <c r="F75" s="1"/>
    </row>
    <row r="76" spans="1:6" x14ac:dyDescent="0.25">
      <c r="A76" s="146">
        <v>44938</v>
      </c>
      <c r="B76" s="148" t="s">
        <v>1606</v>
      </c>
      <c r="C76" s="77" t="s">
        <v>176</v>
      </c>
      <c r="D76" s="2" t="s">
        <v>1610</v>
      </c>
      <c r="E76" s="233">
        <v>222456.88</v>
      </c>
      <c r="F76" s="1"/>
    </row>
    <row r="77" spans="1:6" x14ac:dyDescent="0.25">
      <c r="A77" s="146">
        <v>44939</v>
      </c>
      <c r="B77" s="148" t="s">
        <v>1608</v>
      </c>
      <c r="C77" s="77" t="s">
        <v>176</v>
      </c>
      <c r="D77" s="2" t="s">
        <v>1611</v>
      </c>
      <c r="E77" s="233">
        <v>180386</v>
      </c>
      <c r="F77" s="1"/>
    </row>
    <row r="78" spans="1:6" x14ac:dyDescent="0.25">
      <c r="A78" s="146">
        <v>44940</v>
      </c>
      <c r="B78" s="148" t="s">
        <v>1608</v>
      </c>
      <c r="C78" s="77" t="s">
        <v>176</v>
      </c>
      <c r="D78" s="2" t="s">
        <v>1612</v>
      </c>
      <c r="E78" s="233">
        <v>25575</v>
      </c>
      <c r="F78" s="1"/>
    </row>
    <row r="79" spans="1:6" x14ac:dyDescent="0.25">
      <c r="A79" s="146">
        <v>44940</v>
      </c>
      <c r="B79" s="148" t="s">
        <v>1608</v>
      </c>
      <c r="C79" s="77" t="s">
        <v>176</v>
      </c>
      <c r="D79" s="2" t="s">
        <v>1613</v>
      </c>
      <c r="E79" s="233">
        <v>6250</v>
      </c>
      <c r="F79" s="1"/>
    </row>
    <row r="80" spans="1:6" x14ac:dyDescent="0.25">
      <c r="A80" s="146">
        <v>44947</v>
      </c>
      <c r="B80" s="148" t="s">
        <v>1614</v>
      </c>
      <c r="C80" s="77" t="s">
        <v>176</v>
      </c>
      <c r="D80" s="2" t="s">
        <v>1615</v>
      </c>
      <c r="E80" s="233">
        <v>108750</v>
      </c>
      <c r="F80" s="1"/>
    </row>
    <row r="81" spans="1:6" x14ac:dyDescent="0.25">
      <c r="A81" s="146">
        <v>44963</v>
      </c>
      <c r="B81" s="148" t="s">
        <v>1606</v>
      </c>
      <c r="C81" s="77" t="s">
        <v>176</v>
      </c>
      <c r="D81" s="2" t="s">
        <v>1616</v>
      </c>
      <c r="E81" s="233">
        <v>2895</v>
      </c>
      <c r="F81" s="1"/>
    </row>
    <row r="82" spans="1:6" x14ac:dyDescent="0.25">
      <c r="A82" s="146">
        <v>44965</v>
      </c>
      <c r="B82" s="148" t="s">
        <v>1608</v>
      </c>
      <c r="C82" s="77" t="s">
        <v>176</v>
      </c>
      <c r="D82" s="2" t="s">
        <v>1617</v>
      </c>
      <c r="E82" s="233">
        <v>14925</v>
      </c>
      <c r="F82" s="1"/>
    </row>
    <row r="83" spans="1:6" x14ac:dyDescent="0.25">
      <c r="A83" s="146">
        <v>44965</v>
      </c>
      <c r="B83" s="148" t="s">
        <v>1608</v>
      </c>
      <c r="C83" s="77" t="s">
        <v>176</v>
      </c>
      <c r="D83" s="2" t="s">
        <v>1618</v>
      </c>
      <c r="E83" s="233">
        <v>1884</v>
      </c>
      <c r="F83" s="1"/>
    </row>
    <row r="84" spans="1:6" x14ac:dyDescent="0.25">
      <c r="A84" s="146">
        <v>44967</v>
      </c>
      <c r="B84" s="148" t="s">
        <v>1608</v>
      </c>
      <c r="C84" s="77" t="s">
        <v>176</v>
      </c>
      <c r="D84" s="2" t="s">
        <v>1619</v>
      </c>
      <c r="E84" s="233">
        <v>3250</v>
      </c>
      <c r="F84" s="1"/>
    </row>
    <row r="85" spans="1:6" x14ac:dyDescent="0.25">
      <c r="A85" s="146">
        <v>44968</v>
      </c>
      <c r="B85" s="148" t="s">
        <v>1606</v>
      </c>
      <c r="C85" s="77" t="s">
        <v>176</v>
      </c>
      <c r="D85" s="2" t="s">
        <v>1620</v>
      </c>
      <c r="E85" s="233">
        <v>59231.040000000001</v>
      </c>
      <c r="F85" s="1"/>
    </row>
    <row r="86" spans="1:6" x14ac:dyDescent="0.25">
      <c r="A86" s="146">
        <v>44970</v>
      </c>
      <c r="B86" s="148" t="s">
        <v>1606</v>
      </c>
      <c r="C86" s="77" t="s">
        <v>176</v>
      </c>
      <c r="D86" s="2" t="s">
        <v>1621</v>
      </c>
      <c r="E86" s="233">
        <v>224446.2</v>
      </c>
      <c r="F86" s="1"/>
    </row>
    <row r="87" spans="1:6" x14ac:dyDescent="0.25">
      <c r="A87" s="146">
        <v>44979</v>
      </c>
      <c r="B87" s="148" t="s">
        <v>1608</v>
      </c>
      <c r="C87" s="77" t="s">
        <v>176</v>
      </c>
      <c r="D87" s="2" t="s">
        <v>1622</v>
      </c>
      <c r="E87" s="233">
        <v>36885</v>
      </c>
      <c r="F87" s="1"/>
    </row>
    <row r="88" spans="1:6" x14ac:dyDescent="0.25">
      <c r="A88" s="146">
        <v>44984</v>
      </c>
      <c r="B88" s="148" t="s">
        <v>1608</v>
      </c>
      <c r="C88" s="77" t="s">
        <v>176</v>
      </c>
      <c r="D88" s="2" t="s">
        <v>1623</v>
      </c>
      <c r="E88" s="233">
        <v>6250</v>
      </c>
      <c r="F88" s="1"/>
    </row>
    <row r="89" spans="1:6" x14ac:dyDescent="0.25">
      <c r="A89" s="146">
        <v>44986</v>
      </c>
      <c r="B89" s="148" t="s">
        <v>1608</v>
      </c>
      <c r="C89" s="77" t="s">
        <v>176</v>
      </c>
      <c r="D89" s="2" t="s">
        <v>1624</v>
      </c>
      <c r="E89" s="233">
        <v>316975</v>
      </c>
      <c r="F89" s="1"/>
    </row>
    <row r="90" spans="1:6" x14ac:dyDescent="0.25">
      <c r="A90" s="146">
        <v>45001</v>
      </c>
      <c r="B90" s="148" t="s">
        <v>1608</v>
      </c>
      <c r="C90" s="77" t="s">
        <v>176</v>
      </c>
      <c r="D90" s="2" t="s">
        <v>1904</v>
      </c>
      <c r="E90" s="214">
        <v>4940</v>
      </c>
      <c r="F90" s="1"/>
    </row>
    <row r="91" spans="1:6" x14ac:dyDescent="0.25">
      <c r="A91" s="153">
        <v>45002</v>
      </c>
      <c r="B91" s="154" t="s">
        <v>1606</v>
      </c>
      <c r="C91" s="155" t="s">
        <v>176</v>
      </c>
      <c r="D91" s="156" t="s">
        <v>1905</v>
      </c>
      <c r="E91" s="215">
        <v>278288.63</v>
      </c>
      <c r="F91" s="1"/>
    </row>
    <row r="92" spans="1:6" x14ac:dyDescent="0.25">
      <c r="A92" s="153">
        <v>45002</v>
      </c>
      <c r="B92" s="154" t="s">
        <v>1608</v>
      </c>
      <c r="C92" s="155" t="s">
        <v>176</v>
      </c>
      <c r="D92" s="156" t="s">
        <v>1906</v>
      </c>
      <c r="E92" s="215">
        <v>30800</v>
      </c>
      <c r="F92" s="1"/>
    </row>
    <row r="93" spans="1:6" x14ac:dyDescent="0.25">
      <c r="A93" s="146">
        <v>45023</v>
      </c>
      <c r="B93" s="148" t="s">
        <v>1608</v>
      </c>
      <c r="C93" s="77" t="s">
        <v>176</v>
      </c>
      <c r="D93" s="2" t="s">
        <v>2127</v>
      </c>
      <c r="E93" s="214">
        <v>14250</v>
      </c>
      <c r="F93" s="1"/>
    </row>
    <row r="94" spans="1:6" x14ac:dyDescent="0.25">
      <c r="A94" s="146">
        <v>45023</v>
      </c>
      <c r="B94" s="148" t="s">
        <v>1608</v>
      </c>
      <c r="C94" s="77" t="s">
        <v>176</v>
      </c>
      <c r="D94" s="2" t="s">
        <v>2128</v>
      </c>
      <c r="E94" s="214">
        <v>18881</v>
      </c>
      <c r="F94" s="1"/>
    </row>
    <row r="95" spans="1:6" x14ac:dyDescent="0.25">
      <c r="A95" s="146">
        <v>45035</v>
      </c>
      <c r="B95" s="148" t="s">
        <v>1608</v>
      </c>
      <c r="C95" s="77" t="s">
        <v>176</v>
      </c>
      <c r="D95" s="2" t="s">
        <v>2129</v>
      </c>
      <c r="E95" s="214">
        <v>19744.419999999998</v>
      </c>
      <c r="F95" s="1"/>
    </row>
    <row r="96" spans="1:6" x14ac:dyDescent="0.25">
      <c r="A96" s="146">
        <v>45037</v>
      </c>
      <c r="B96" s="148" t="s">
        <v>2130</v>
      </c>
      <c r="C96" s="77" t="s">
        <v>176</v>
      </c>
      <c r="D96" s="2" t="s">
        <v>2131</v>
      </c>
      <c r="E96" s="214">
        <v>67214.81</v>
      </c>
      <c r="F96" s="1"/>
    </row>
    <row r="97" spans="1:6" x14ac:dyDescent="0.25">
      <c r="A97" s="146">
        <v>45054</v>
      </c>
      <c r="B97" s="148" t="s">
        <v>1608</v>
      </c>
      <c r="C97" s="77" t="s">
        <v>176</v>
      </c>
      <c r="D97" s="2" t="s">
        <v>2132</v>
      </c>
      <c r="E97" s="214">
        <v>58170</v>
      </c>
      <c r="F97" s="1"/>
    </row>
    <row r="98" spans="1:6" x14ac:dyDescent="0.25">
      <c r="A98" s="146">
        <v>45054</v>
      </c>
      <c r="B98" s="148" t="s">
        <v>1608</v>
      </c>
      <c r="C98" s="77" t="s">
        <v>176</v>
      </c>
      <c r="D98" s="2" t="s">
        <v>2133</v>
      </c>
      <c r="E98" s="214">
        <v>66340.160000000003</v>
      </c>
      <c r="F98" s="1"/>
    </row>
    <row r="99" spans="1:6" x14ac:dyDescent="0.25">
      <c r="A99" s="146">
        <v>45054</v>
      </c>
      <c r="B99" s="148" t="s">
        <v>1608</v>
      </c>
      <c r="C99" s="77" t="s">
        <v>176</v>
      </c>
      <c r="D99" s="2" t="s">
        <v>2134</v>
      </c>
      <c r="E99" s="214">
        <v>217896</v>
      </c>
      <c r="F99" s="1"/>
    </row>
    <row r="100" spans="1:6" x14ac:dyDescent="0.25">
      <c r="A100" s="146">
        <v>45065</v>
      </c>
      <c r="B100" s="148" t="s">
        <v>1608</v>
      </c>
      <c r="C100" s="77" t="s">
        <v>176</v>
      </c>
      <c r="D100" s="2" t="s">
        <v>2135</v>
      </c>
      <c r="E100" s="214">
        <v>9067.6</v>
      </c>
      <c r="F100" s="1"/>
    </row>
    <row r="101" spans="1:6" x14ac:dyDescent="0.25">
      <c r="A101" s="146">
        <v>45065</v>
      </c>
      <c r="B101" s="148" t="s">
        <v>1608</v>
      </c>
      <c r="C101" s="77" t="s">
        <v>176</v>
      </c>
      <c r="D101" s="2" t="s">
        <v>2136</v>
      </c>
      <c r="E101" s="214">
        <v>43300</v>
      </c>
      <c r="F101" s="1"/>
    </row>
    <row r="102" spans="1:6" x14ac:dyDescent="0.25">
      <c r="A102" s="146">
        <v>45068</v>
      </c>
      <c r="B102" s="148" t="s">
        <v>1608</v>
      </c>
      <c r="C102" s="77" t="s">
        <v>176</v>
      </c>
      <c r="D102" s="2" t="s">
        <v>2137</v>
      </c>
      <c r="E102" s="214">
        <v>98716.96</v>
      </c>
      <c r="F102" s="1"/>
    </row>
    <row r="103" spans="1:6" x14ac:dyDescent="0.25">
      <c r="A103" s="146">
        <v>45068</v>
      </c>
      <c r="B103" s="148" t="s">
        <v>1608</v>
      </c>
      <c r="C103" s="77" t="s">
        <v>176</v>
      </c>
      <c r="D103" s="2" t="s">
        <v>2138</v>
      </c>
      <c r="E103" s="214">
        <v>169477.2</v>
      </c>
      <c r="F103" s="1"/>
    </row>
    <row r="104" spans="1:6" x14ac:dyDescent="0.25">
      <c r="A104" s="146">
        <v>45068</v>
      </c>
      <c r="B104" s="148" t="s">
        <v>1253</v>
      </c>
      <c r="C104" s="77" t="s">
        <v>176</v>
      </c>
      <c r="D104" s="2" t="s">
        <v>2139</v>
      </c>
      <c r="E104" s="214">
        <v>9043</v>
      </c>
      <c r="F104" s="1"/>
    </row>
    <row r="105" spans="1:6" x14ac:dyDescent="0.25">
      <c r="A105" s="146">
        <v>45069</v>
      </c>
      <c r="B105" s="148" t="s">
        <v>1608</v>
      </c>
      <c r="C105" s="77" t="s">
        <v>176</v>
      </c>
      <c r="D105" s="2" t="s">
        <v>2140</v>
      </c>
      <c r="E105" s="214">
        <v>2950</v>
      </c>
      <c r="F105" s="1"/>
    </row>
    <row r="106" spans="1:6" x14ac:dyDescent="0.25">
      <c r="A106" s="146">
        <v>45078</v>
      </c>
      <c r="B106" s="148" t="s">
        <v>2141</v>
      </c>
      <c r="C106" s="77" t="s">
        <v>176</v>
      </c>
      <c r="D106" s="2" t="s">
        <v>2142</v>
      </c>
      <c r="E106" s="214">
        <v>29200</v>
      </c>
      <c r="F106" s="1"/>
    </row>
    <row r="107" spans="1:6" x14ac:dyDescent="0.25">
      <c r="A107" s="146">
        <v>45080</v>
      </c>
      <c r="B107" s="148" t="s">
        <v>1608</v>
      </c>
      <c r="C107" s="77" t="s">
        <v>176</v>
      </c>
      <c r="D107" s="2" t="s">
        <v>2143</v>
      </c>
      <c r="E107" s="214">
        <v>20435</v>
      </c>
      <c r="F107" s="1"/>
    </row>
    <row r="108" spans="1:6" x14ac:dyDescent="0.25">
      <c r="A108" s="146">
        <v>45082</v>
      </c>
      <c r="B108" s="148" t="s">
        <v>1606</v>
      </c>
      <c r="C108" s="77" t="s">
        <v>176</v>
      </c>
      <c r="D108" s="2" t="s">
        <v>2144</v>
      </c>
      <c r="E108" s="214">
        <v>125056.8</v>
      </c>
      <c r="F108" s="1"/>
    </row>
    <row r="109" spans="1:6" x14ac:dyDescent="0.25">
      <c r="A109" s="146">
        <v>45084</v>
      </c>
      <c r="B109" s="148" t="s">
        <v>1608</v>
      </c>
      <c r="C109" s="77" t="s">
        <v>176</v>
      </c>
      <c r="D109" s="2" t="s">
        <v>2145</v>
      </c>
      <c r="E109" s="214">
        <v>6575</v>
      </c>
      <c r="F109" s="1"/>
    </row>
    <row r="110" spans="1:6" x14ac:dyDescent="0.25">
      <c r="A110" s="146">
        <v>45085</v>
      </c>
      <c r="B110" s="148" t="s">
        <v>1253</v>
      </c>
      <c r="C110" s="77" t="s">
        <v>176</v>
      </c>
      <c r="D110" s="2" t="s">
        <v>2146</v>
      </c>
      <c r="E110" s="214">
        <v>9484.48</v>
      </c>
      <c r="F110" s="1"/>
    </row>
    <row r="111" spans="1:6" x14ac:dyDescent="0.25">
      <c r="A111" s="146">
        <v>45090</v>
      </c>
      <c r="B111" s="148" t="s">
        <v>1608</v>
      </c>
      <c r="C111" s="77" t="s">
        <v>176</v>
      </c>
      <c r="D111" s="2" t="s">
        <v>2147</v>
      </c>
      <c r="E111" s="214">
        <v>6765</v>
      </c>
      <c r="F111" s="1"/>
    </row>
    <row r="112" spans="1:6" x14ac:dyDescent="0.25">
      <c r="A112" s="146">
        <v>45090</v>
      </c>
      <c r="B112" s="148" t="s">
        <v>1608</v>
      </c>
      <c r="C112" s="77" t="s">
        <v>176</v>
      </c>
      <c r="D112" s="2" t="s">
        <v>2148</v>
      </c>
      <c r="E112" s="214">
        <v>11229</v>
      </c>
      <c r="F112" s="1"/>
    </row>
    <row r="113" spans="1:6" x14ac:dyDescent="0.25">
      <c r="A113" s="146">
        <v>45090</v>
      </c>
      <c r="B113" s="148" t="s">
        <v>1608</v>
      </c>
      <c r="C113" s="77" t="s">
        <v>176</v>
      </c>
      <c r="D113" s="2" t="s">
        <v>2149</v>
      </c>
      <c r="E113" s="214">
        <v>58071.8</v>
      </c>
      <c r="F113" s="1"/>
    </row>
    <row r="114" spans="1:6" x14ac:dyDescent="0.25">
      <c r="A114" s="146">
        <v>45091</v>
      </c>
      <c r="B114" s="148" t="s">
        <v>1608</v>
      </c>
      <c r="C114" s="77" t="s">
        <v>176</v>
      </c>
      <c r="D114" s="2" t="s">
        <v>2150</v>
      </c>
      <c r="E114" s="214">
        <v>41467.699999999997</v>
      </c>
      <c r="F114" s="1"/>
    </row>
    <row r="115" spans="1:6" x14ac:dyDescent="0.25">
      <c r="A115" s="146">
        <v>45093</v>
      </c>
      <c r="B115" s="148" t="s">
        <v>1608</v>
      </c>
      <c r="C115" s="77" t="s">
        <v>176</v>
      </c>
      <c r="D115" s="2" t="s">
        <v>2151</v>
      </c>
      <c r="E115" s="214">
        <v>343800</v>
      </c>
      <c r="F115" s="1"/>
    </row>
    <row r="116" spans="1:6" x14ac:dyDescent="0.25">
      <c r="A116" s="146">
        <v>45106</v>
      </c>
      <c r="B116" s="148" t="s">
        <v>1608</v>
      </c>
      <c r="C116" s="77" t="s">
        <v>176</v>
      </c>
      <c r="D116" s="2" t="s">
        <v>2152</v>
      </c>
      <c r="E116" s="214">
        <v>11800</v>
      </c>
      <c r="F116" s="1"/>
    </row>
    <row r="117" spans="1:6" x14ac:dyDescent="0.25">
      <c r="A117" s="146">
        <v>45114</v>
      </c>
      <c r="B117" s="148" t="s">
        <v>1253</v>
      </c>
      <c r="C117" s="77" t="s">
        <v>176</v>
      </c>
      <c r="D117" s="2" t="s">
        <v>2582</v>
      </c>
      <c r="E117" s="214">
        <v>33526.639999999999</v>
      </c>
      <c r="F117" s="1"/>
    </row>
    <row r="118" spans="1:6" x14ac:dyDescent="0.25">
      <c r="A118" s="146">
        <v>45118</v>
      </c>
      <c r="B118" s="148" t="s">
        <v>1608</v>
      </c>
      <c r="C118" s="77" t="s">
        <v>176</v>
      </c>
      <c r="D118" s="2" t="s">
        <v>2583</v>
      </c>
      <c r="E118" s="214">
        <v>55505</v>
      </c>
      <c r="F118" s="1"/>
    </row>
    <row r="119" spans="1:6" x14ac:dyDescent="0.25">
      <c r="A119" s="146">
        <v>45118</v>
      </c>
      <c r="B119" s="148" t="s">
        <v>1608</v>
      </c>
      <c r="C119" s="77" t="s">
        <v>176</v>
      </c>
      <c r="D119" s="2" t="s">
        <v>2584</v>
      </c>
      <c r="E119" s="214">
        <v>33500</v>
      </c>
      <c r="F119" s="1"/>
    </row>
    <row r="120" spans="1:6" x14ac:dyDescent="0.25">
      <c r="A120" s="146">
        <v>45118</v>
      </c>
      <c r="B120" s="148" t="s">
        <v>1608</v>
      </c>
      <c r="C120" s="77" t="s">
        <v>176</v>
      </c>
      <c r="D120" s="2" t="s">
        <v>2585</v>
      </c>
      <c r="E120" s="214">
        <v>51256.65</v>
      </c>
      <c r="F120" s="1"/>
    </row>
    <row r="121" spans="1:6" x14ac:dyDescent="0.25">
      <c r="A121" s="146">
        <v>45125</v>
      </c>
      <c r="B121" s="148" t="s">
        <v>1606</v>
      </c>
      <c r="C121" s="77" t="s">
        <v>176</v>
      </c>
      <c r="D121" s="2" t="s">
        <v>2586</v>
      </c>
      <c r="E121" s="214">
        <v>35441</v>
      </c>
      <c r="F121" s="1"/>
    </row>
    <row r="122" spans="1:6" x14ac:dyDescent="0.25">
      <c r="A122" s="146">
        <v>45135</v>
      </c>
      <c r="B122" s="148" t="s">
        <v>1253</v>
      </c>
      <c r="C122" s="77" t="s">
        <v>176</v>
      </c>
      <c r="D122" s="2" t="s">
        <v>2587</v>
      </c>
      <c r="E122" s="214">
        <v>48072.56</v>
      </c>
      <c r="F122" s="1"/>
    </row>
    <row r="123" spans="1:6" x14ac:dyDescent="0.25">
      <c r="A123" s="146">
        <v>45139</v>
      </c>
      <c r="B123" s="148" t="s">
        <v>2588</v>
      </c>
      <c r="C123" s="77" t="s">
        <v>176</v>
      </c>
      <c r="D123" s="2" t="s">
        <v>2589</v>
      </c>
      <c r="E123" s="214">
        <v>296850</v>
      </c>
      <c r="F123" s="1"/>
    </row>
    <row r="124" spans="1:6" x14ac:dyDescent="0.25">
      <c r="A124" s="146">
        <v>45146</v>
      </c>
      <c r="B124" s="148" t="s">
        <v>1608</v>
      </c>
      <c r="C124" s="77" t="s">
        <v>176</v>
      </c>
      <c r="D124" s="2" t="s">
        <v>2590</v>
      </c>
      <c r="E124" s="214">
        <v>69390</v>
      </c>
      <c r="F124" s="1"/>
    </row>
    <row r="125" spans="1:6" x14ac:dyDescent="0.25">
      <c r="A125" s="146">
        <v>45154</v>
      </c>
      <c r="B125" s="148" t="s">
        <v>1253</v>
      </c>
      <c r="C125" s="77" t="s">
        <v>176</v>
      </c>
      <c r="D125" s="2" t="s">
        <v>2591</v>
      </c>
      <c r="E125" s="214">
        <v>43313.98</v>
      </c>
      <c r="F125" s="1"/>
    </row>
    <row r="126" spans="1:6" x14ac:dyDescent="0.25">
      <c r="A126" s="146">
        <v>45154</v>
      </c>
      <c r="B126" s="148" t="s">
        <v>1608</v>
      </c>
      <c r="C126" s="77" t="s">
        <v>176</v>
      </c>
      <c r="D126" s="2" t="s">
        <v>2592</v>
      </c>
      <c r="E126" s="214">
        <v>3509.44</v>
      </c>
      <c r="F126" s="1"/>
    </row>
    <row r="127" spans="1:6" x14ac:dyDescent="0.25">
      <c r="A127" s="146">
        <v>45160</v>
      </c>
      <c r="B127" s="148" t="s">
        <v>2593</v>
      </c>
      <c r="C127" s="77" t="s">
        <v>176</v>
      </c>
      <c r="D127" s="2" t="s">
        <v>2594</v>
      </c>
      <c r="E127" s="214">
        <v>30400</v>
      </c>
      <c r="F127" s="1"/>
    </row>
    <row r="128" spans="1:6" x14ac:dyDescent="0.25">
      <c r="A128" s="146">
        <v>45164</v>
      </c>
      <c r="B128" s="148" t="s">
        <v>1608</v>
      </c>
      <c r="C128" s="77" t="s">
        <v>176</v>
      </c>
      <c r="D128" s="2" t="s">
        <v>2595</v>
      </c>
      <c r="E128" s="214">
        <v>149812</v>
      </c>
      <c r="F128" s="1"/>
    </row>
    <row r="129" spans="1:6" x14ac:dyDescent="0.25">
      <c r="A129" s="146">
        <v>45166</v>
      </c>
      <c r="B129" s="148" t="s">
        <v>1608</v>
      </c>
      <c r="C129" s="77" t="s">
        <v>176</v>
      </c>
      <c r="D129" s="2" t="s">
        <v>2596</v>
      </c>
      <c r="E129" s="214">
        <v>71074</v>
      </c>
      <c r="F129" s="1"/>
    </row>
    <row r="130" spans="1:6" x14ac:dyDescent="0.25">
      <c r="A130" s="146">
        <v>45167</v>
      </c>
      <c r="B130" s="148" t="s">
        <v>1253</v>
      </c>
      <c r="C130" s="77" t="s">
        <v>176</v>
      </c>
      <c r="D130" s="2" t="s">
        <v>2597</v>
      </c>
      <c r="E130" s="214">
        <v>876588.8</v>
      </c>
      <c r="F130" s="1"/>
    </row>
    <row r="131" spans="1:6" x14ac:dyDescent="0.25">
      <c r="A131" s="146">
        <v>45171</v>
      </c>
      <c r="B131" s="148" t="s">
        <v>1608</v>
      </c>
      <c r="C131" s="77" t="s">
        <v>176</v>
      </c>
      <c r="D131" s="2" t="s">
        <v>2598</v>
      </c>
      <c r="E131" s="214">
        <v>2100</v>
      </c>
      <c r="F131" s="1"/>
    </row>
    <row r="132" spans="1:6" x14ac:dyDescent="0.25">
      <c r="A132" s="146">
        <v>45177</v>
      </c>
      <c r="B132" s="148" t="s">
        <v>2593</v>
      </c>
      <c r="C132" s="77" t="s">
        <v>176</v>
      </c>
      <c r="D132" s="2" t="s">
        <v>2599</v>
      </c>
      <c r="E132" s="214">
        <v>1162932</v>
      </c>
      <c r="F132" s="1"/>
    </row>
    <row r="133" spans="1:6" x14ac:dyDescent="0.25">
      <c r="A133" s="146">
        <v>45180</v>
      </c>
      <c r="B133" s="148" t="s">
        <v>2600</v>
      </c>
      <c r="C133" s="77" t="s">
        <v>176</v>
      </c>
      <c r="D133" s="2" t="s">
        <v>2227</v>
      </c>
      <c r="E133" s="214">
        <v>201600</v>
      </c>
      <c r="F133" s="1"/>
    </row>
    <row r="134" spans="1:6" x14ac:dyDescent="0.25">
      <c r="A134" s="146">
        <v>45190</v>
      </c>
      <c r="B134" s="148" t="s">
        <v>1608</v>
      </c>
      <c r="C134" s="77" t="s">
        <v>176</v>
      </c>
      <c r="D134" s="2" t="s">
        <v>2601</v>
      </c>
      <c r="E134" s="214">
        <v>77145</v>
      </c>
      <c r="F134" s="1"/>
    </row>
    <row r="135" spans="1:6" x14ac:dyDescent="0.25">
      <c r="A135" s="146">
        <v>45194</v>
      </c>
      <c r="B135" s="148" t="s">
        <v>1253</v>
      </c>
      <c r="C135" s="77" t="s">
        <v>176</v>
      </c>
      <c r="D135" s="2" t="s">
        <v>2602</v>
      </c>
      <c r="E135" s="214">
        <v>274063.35999999999</v>
      </c>
      <c r="F135" s="1"/>
    </row>
    <row r="136" spans="1:6" x14ac:dyDescent="0.25">
      <c r="A136" s="153">
        <v>45203</v>
      </c>
      <c r="B136" s="154" t="s">
        <v>1608</v>
      </c>
      <c r="C136" s="155" t="s">
        <v>176</v>
      </c>
      <c r="D136" s="156" t="s">
        <v>2732</v>
      </c>
      <c r="E136" s="215">
        <v>4800</v>
      </c>
      <c r="F136" s="1"/>
    </row>
    <row r="137" spans="1:6" x14ac:dyDescent="0.25">
      <c r="A137" s="146">
        <v>45211</v>
      </c>
      <c r="B137" s="148" t="s">
        <v>1253</v>
      </c>
      <c r="C137" s="77" t="s">
        <v>176</v>
      </c>
      <c r="D137" s="2" t="s">
        <v>2733</v>
      </c>
      <c r="E137" s="214">
        <v>285067.2</v>
      </c>
      <c r="F137" s="1"/>
    </row>
    <row r="138" spans="1:6" x14ac:dyDescent="0.25">
      <c r="A138" s="146">
        <v>45215</v>
      </c>
      <c r="B138" s="148" t="s">
        <v>1253</v>
      </c>
      <c r="C138" s="77" t="s">
        <v>176</v>
      </c>
      <c r="D138" s="2" t="s">
        <v>2734</v>
      </c>
      <c r="E138" s="214">
        <v>494881.8</v>
      </c>
      <c r="F138" s="1"/>
    </row>
    <row r="139" spans="1:6" x14ac:dyDescent="0.25">
      <c r="A139" s="146">
        <v>45229</v>
      </c>
      <c r="B139" s="148" t="s">
        <v>1608</v>
      </c>
      <c r="C139" s="77" t="s">
        <v>176</v>
      </c>
      <c r="D139" s="2" t="s">
        <v>2735</v>
      </c>
      <c r="E139" s="214">
        <v>4489.6000000000004</v>
      </c>
      <c r="F139" s="1"/>
    </row>
    <row r="140" spans="1:6" x14ac:dyDescent="0.25">
      <c r="A140" s="146">
        <v>45229</v>
      </c>
      <c r="B140" s="148" t="s">
        <v>2736</v>
      </c>
      <c r="C140" s="77" t="s">
        <v>176</v>
      </c>
      <c r="D140" s="2" t="s">
        <v>2737</v>
      </c>
      <c r="E140" s="214">
        <v>297247.5</v>
      </c>
      <c r="F140" s="1"/>
    </row>
    <row r="141" spans="1:6" x14ac:dyDescent="0.25">
      <c r="A141" s="146">
        <v>45230</v>
      </c>
      <c r="B141" s="148" t="s">
        <v>2738</v>
      </c>
      <c r="C141" s="77" t="s">
        <v>176</v>
      </c>
      <c r="D141" s="2" t="s">
        <v>2739</v>
      </c>
      <c r="E141" s="214">
        <v>269500</v>
      </c>
      <c r="F141" s="1"/>
    </row>
    <row r="142" spans="1:6" x14ac:dyDescent="0.25">
      <c r="A142" s="146">
        <v>45237</v>
      </c>
      <c r="B142" s="148" t="s">
        <v>1253</v>
      </c>
      <c r="C142" s="77" t="s">
        <v>176</v>
      </c>
      <c r="D142" s="2" t="s">
        <v>2740</v>
      </c>
      <c r="E142" s="214">
        <v>4850</v>
      </c>
      <c r="F142" s="1"/>
    </row>
    <row r="143" spans="1:6" x14ac:dyDescent="0.25">
      <c r="A143" s="146">
        <v>45239</v>
      </c>
      <c r="B143" s="148" t="s">
        <v>2738</v>
      </c>
      <c r="C143" s="77" t="s">
        <v>176</v>
      </c>
      <c r="D143" s="2" t="s">
        <v>2741</v>
      </c>
      <c r="E143" s="214">
        <v>1656566</v>
      </c>
      <c r="F143" s="1"/>
    </row>
    <row r="144" spans="1:6" x14ac:dyDescent="0.25">
      <c r="A144" s="146">
        <v>45247</v>
      </c>
      <c r="B144" s="148" t="s">
        <v>1608</v>
      </c>
      <c r="C144" s="77" t="s">
        <v>176</v>
      </c>
      <c r="D144" s="2" t="s">
        <v>2742</v>
      </c>
      <c r="E144" s="214">
        <v>6080</v>
      </c>
      <c r="F144" s="1"/>
    </row>
    <row r="145" spans="1:6" x14ac:dyDescent="0.25">
      <c r="A145" s="146">
        <v>45248</v>
      </c>
      <c r="B145" s="148" t="s">
        <v>2738</v>
      </c>
      <c r="C145" s="77" t="s">
        <v>176</v>
      </c>
      <c r="D145" s="2" t="s">
        <v>2743</v>
      </c>
      <c r="E145" s="214">
        <v>77346</v>
      </c>
      <c r="F145" s="1"/>
    </row>
    <row r="146" spans="1:6" x14ac:dyDescent="0.25">
      <c r="A146" s="146">
        <v>45251</v>
      </c>
      <c r="B146" s="148" t="s">
        <v>2744</v>
      </c>
      <c r="C146" s="77" t="s">
        <v>176</v>
      </c>
      <c r="D146" s="2" t="s">
        <v>2745</v>
      </c>
      <c r="E146" s="214">
        <v>299659.65000000002</v>
      </c>
      <c r="F146" s="1"/>
    </row>
    <row r="147" spans="1:6" x14ac:dyDescent="0.25">
      <c r="A147" s="146">
        <v>45253</v>
      </c>
      <c r="B147" s="148" t="s">
        <v>2738</v>
      </c>
      <c r="C147" s="77" t="s">
        <v>176</v>
      </c>
      <c r="D147" s="2" t="s">
        <v>2746</v>
      </c>
      <c r="E147" s="214">
        <v>390205</v>
      </c>
      <c r="F147" s="1"/>
    </row>
    <row r="148" spans="1:6" x14ac:dyDescent="0.25">
      <c r="A148" s="146">
        <v>45253</v>
      </c>
      <c r="B148" s="148" t="s">
        <v>2744</v>
      </c>
      <c r="C148" s="77" t="s">
        <v>176</v>
      </c>
      <c r="D148" s="2" t="s">
        <v>2747</v>
      </c>
      <c r="E148" s="214">
        <v>853476</v>
      </c>
      <c r="F148" s="1"/>
    </row>
    <row r="149" spans="1:6" x14ac:dyDescent="0.25">
      <c r="A149" s="146">
        <v>45255</v>
      </c>
      <c r="B149" s="148" t="s">
        <v>2738</v>
      </c>
      <c r="C149" s="77" t="s">
        <v>176</v>
      </c>
      <c r="D149" s="2" t="s">
        <v>2748</v>
      </c>
      <c r="E149" s="214">
        <v>478222</v>
      </c>
      <c r="F149" s="1"/>
    </row>
    <row r="150" spans="1:6" x14ac:dyDescent="0.25">
      <c r="A150" s="146">
        <v>45258</v>
      </c>
      <c r="B150" s="148" t="s">
        <v>2744</v>
      </c>
      <c r="C150" s="77" t="s">
        <v>176</v>
      </c>
      <c r="D150" s="2" t="s">
        <v>2749</v>
      </c>
      <c r="E150" s="214">
        <v>281712</v>
      </c>
      <c r="F150" s="1"/>
    </row>
    <row r="151" spans="1:6" x14ac:dyDescent="0.25">
      <c r="A151" s="146">
        <v>45258</v>
      </c>
      <c r="B151" s="148" t="s">
        <v>2744</v>
      </c>
      <c r="C151" s="77" t="s">
        <v>176</v>
      </c>
      <c r="D151" s="2" t="s">
        <v>2750</v>
      </c>
      <c r="E151" s="214">
        <v>50648</v>
      </c>
      <c r="F151" s="1"/>
    </row>
    <row r="152" spans="1:6" x14ac:dyDescent="0.25">
      <c r="A152" s="146">
        <v>45259</v>
      </c>
      <c r="B152" s="148" t="s">
        <v>2744</v>
      </c>
      <c r="C152" s="77" t="s">
        <v>176</v>
      </c>
      <c r="D152" s="2" t="s">
        <v>2751</v>
      </c>
      <c r="E152" s="214">
        <v>592</v>
      </c>
      <c r="F152" s="1"/>
    </row>
    <row r="153" spans="1:6" x14ac:dyDescent="0.25">
      <c r="A153" s="146">
        <v>45259</v>
      </c>
      <c r="B153" s="148" t="s">
        <v>2593</v>
      </c>
      <c r="C153" s="77" t="s">
        <v>176</v>
      </c>
      <c r="D153" s="2" t="s">
        <v>2752</v>
      </c>
      <c r="E153" s="214">
        <v>2490300</v>
      </c>
      <c r="F153" s="1"/>
    </row>
    <row r="154" spans="1:6" x14ac:dyDescent="0.25">
      <c r="A154" s="146">
        <v>45259</v>
      </c>
      <c r="B154" s="148" t="s">
        <v>2593</v>
      </c>
      <c r="C154" s="77" t="s">
        <v>176</v>
      </c>
      <c r="D154" s="2" t="s">
        <v>2753</v>
      </c>
      <c r="E154" s="214">
        <v>150000</v>
      </c>
      <c r="F154" s="1"/>
    </row>
    <row r="155" spans="1:6" x14ac:dyDescent="0.25">
      <c r="A155" s="146">
        <v>45262</v>
      </c>
      <c r="B155" s="148" t="s">
        <v>1608</v>
      </c>
      <c r="C155" s="77" t="s">
        <v>176</v>
      </c>
      <c r="D155" s="2" t="s">
        <v>2754</v>
      </c>
      <c r="E155" s="214">
        <v>14300</v>
      </c>
      <c r="F155" s="1"/>
    </row>
    <row r="156" spans="1:6" x14ac:dyDescent="0.25">
      <c r="A156" s="146">
        <v>45265</v>
      </c>
      <c r="B156" s="148" t="s">
        <v>1608</v>
      </c>
      <c r="C156" s="77" t="s">
        <v>176</v>
      </c>
      <c r="D156" s="2" t="s">
        <v>2755</v>
      </c>
      <c r="E156" s="214">
        <v>15648</v>
      </c>
      <c r="F156" s="1"/>
    </row>
    <row r="157" spans="1:6" x14ac:dyDescent="0.25">
      <c r="A157" s="146">
        <v>45272</v>
      </c>
      <c r="B157" s="148" t="s">
        <v>1608</v>
      </c>
      <c r="C157" s="77" t="s">
        <v>176</v>
      </c>
      <c r="D157" s="2" t="s">
        <v>2756</v>
      </c>
      <c r="E157" s="214">
        <v>28170</v>
      </c>
      <c r="F157" s="1"/>
    </row>
    <row r="158" spans="1:6" x14ac:dyDescent="0.25">
      <c r="A158" s="146">
        <v>45274</v>
      </c>
      <c r="B158" s="148" t="s">
        <v>1608</v>
      </c>
      <c r="C158" s="77" t="s">
        <v>176</v>
      </c>
      <c r="D158" s="2" t="s">
        <v>2757</v>
      </c>
      <c r="E158" s="214">
        <v>34002</v>
      </c>
      <c r="F158" s="1"/>
    </row>
    <row r="159" spans="1:6" x14ac:dyDescent="0.25">
      <c r="A159" s="146">
        <v>45279</v>
      </c>
      <c r="B159" s="148" t="s">
        <v>1608</v>
      </c>
      <c r="C159" s="77" t="s">
        <v>176</v>
      </c>
      <c r="D159" s="2" t="s">
        <v>2758</v>
      </c>
      <c r="E159" s="214">
        <v>37401</v>
      </c>
      <c r="F159" s="1"/>
    </row>
    <row r="160" spans="1:6" x14ac:dyDescent="0.25">
      <c r="A160" s="146">
        <v>45279</v>
      </c>
      <c r="B160" s="148" t="s">
        <v>1608</v>
      </c>
      <c r="C160" s="77" t="s">
        <v>176</v>
      </c>
      <c r="D160" s="2" t="s">
        <v>2759</v>
      </c>
      <c r="E160" s="214">
        <v>304756.90000000002</v>
      </c>
      <c r="F160" s="1"/>
    </row>
    <row r="161" spans="1:6" x14ac:dyDescent="0.25">
      <c r="A161" s="146">
        <v>45279</v>
      </c>
      <c r="B161" s="148" t="s">
        <v>1608</v>
      </c>
      <c r="C161" s="77" t="s">
        <v>176</v>
      </c>
      <c r="D161" s="2" t="s">
        <v>2760</v>
      </c>
      <c r="E161" s="214">
        <v>81093.5</v>
      </c>
      <c r="F161" s="1"/>
    </row>
    <row r="162" spans="1:6" x14ac:dyDescent="0.25">
      <c r="A162" s="146">
        <v>45280</v>
      </c>
      <c r="B162" s="148" t="s">
        <v>1608</v>
      </c>
      <c r="C162" s="77" t="s">
        <v>176</v>
      </c>
      <c r="D162" s="2" t="s">
        <v>2761</v>
      </c>
      <c r="E162" s="214">
        <v>8245</v>
      </c>
      <c r="F162" s="1"/>
    </row>
    <row r="163" spans="1:6" x14ac:dyDescent="0.25">
      <c r="A163" s="146">
        <v>45288</v>
      </c>
      <c r="B163" s="148" t="s">
        <v>2762</v>
      </c>
      <c r="C163" s="77" t="s">
        <v>176</v>
      </c>
      <c r="D163" s="2" t="s">
        <v>2763</v>
      </c>
      <c r="E163" s="214">
        <v>1778400</v>
      </c>
      <c r="F163" s="1"/>
    </row>
    <row r="164" spans="1:6" x14ac:dyDescent="0.25">
      <c r="A164" s="146">
        <v>45289</v>
      </c>
      <c r="B164" s="148" t="s">
        <v>1253</v>
      </c>
      <c r="C164" s="77" t="s">
        <v>176</v>
      </c>
      <c r="D164" s="2" t="s">
        <v>2764</v>
      </c>
      <c r="E164" s="214">
        <v>14753.2</v>
      </c>
      <c r="F164" s="1"/>
    </row>
    <row r="165" spans="1:6" x14ac:dyDescent="0.25">
      <c r="A165" s="153"/>
      <c r="B165" s="154"/>
      <c r="C165" s="155"/>
      <c r="D165" s="156"/>
      <c r="E165" s="215"/>
      <c r="F165" s="1"/>
    </row>
    <row r="166" spans="1:6" x14ac:dyDescent="0.25">
      <c r="A166" s="153"/>
      <c r="B166" s="154"/>
      <c r="C166" s="155"/>
      <c r="D166" s="156"/>
      <c r="E166" s="215"/>
      <c r="F166" s="1"/>
    </row>
    <row r="167" spans="1:6" x14ac:dyDescent="0.25">
      <c r="A167" s="153"/>
      <c r="B167" s="154"/>
      <c r="C167" s="155"/>
      <c r="D167" s="156"/>
      <c r="E167" s="215"/>
      <c r="F167" s="1"/>
    </row>
    <row r="168" spans="1:6" x14ac:dyDescent="0.25">
      <c r="A168" s="153"/>
      <c r="B168" s="154"/>
      <c r="C168" s="155"/>
      <c r="D168" s="156"/>
      <c r="E168" s="215"/>
      <c r="F168" s="1"/>
    </row>
    <row r="169" spans="1:6" x14ac:dyDescent="0.25">
      <c r="A169" s="153"/>
      <c r="B169" s="154"/>
      <c r="C169" s="155"/>
      <c r="D169" s="156"/>
      <c r="E169" s="215"/>
      <c r="F169" s="1"/>
    </row>
    <row r="170" spans="1:6" x14ac:dyDescent="0.25">
      <c r="A170" s="153"/>
      <c r="B170" s="154"/>
      <c r="C170" s="155"/>
      <c r="D170" s="156"/>
      <c r="E170" s="215"/>
      <c r="F170" s="1"/>
    </row>
    <row r="171" spans="1:6" x14ac:dyDescent="0.25">
      <c r="A171" s="153"/>
      <c r="B171" s="154"/>
      <c r="C171" s="155"/>
      <c r="D171" s="156"/>
      <c r="E171" s="215"/>
      <c r="F171" s="1"/>
    </row>
    <row r="172" spans="1:6" x14ac:dyDescent="0.25">
      <c r="A172" s="153"/>
      <c r="B172" s="154"/>
      <c r="C172" s="155"/>
      <c r="D172" s="156"/>
      <c r="E172" s="215"/>
      <c r="F172" s="1"/>
    </row>
    <row r="173" spans="1:6" x14ac:dyDescent="0.25">
      <c r="A173" s="146"/>
      <c r="B173" s="148"/>
      <c r="C173" s="77"/>
      <c r="D173" s="2"/>
      <c r="E173" s="233"/>
      <c r="F173" s="1"/>
    </row>
    <row r="174" spans="1:6" x14ac:dyDescent="0.25">
      <c r="A174" s="146"/>
      <c r="B174" s="148"/>
      <c r="C174" s="77"/>
      <c r="D174" s="2"/>
      <c r="E174" s="233"/>
      <c r="F174" s="1"/>
    </row>
    <row r="175" spans="1:6" x14ac:dyDescent="0.25">
      <c r="A175" s="295"/>
      <c r="B175" s="295"/>
      <c r="C175" s="295"/>
      <c r="D175" s="295"/>
      <c r="E175" s="214">
        <f>SUM(E7:E174)</f>
        <v>19372525.249999996</v>
      </c>
      <c r="F175" s="1"/>
    </row>
  </sheetData>
  <mergeCells count="6">
    <mergeCell ref="A175:D175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BE6F-6AEF-4491-A74C-0D91509C4A32}">
  <dimension ref="A1:F16"/>
  <sheetViews>
    <sheetView workbookViewId="0">
      <selection activeCell="E17" sqref="E17"/>
    </sheetView>
  </sheetViews>
  <sheetFormatPr defaultRowHeight="15" x14ac:dyDescent="0.25"/>
  <cols>
    <col min="2" max="2" width="40.85546875" style="10" bestFit="1" customWidth="1"/>
    <col min="5" max="5" width="12.85546875" style="34" bestFit="1" customWidth="1"/>
  </cols>
  <sheetData>
    <row r="1" spans="1:6" ht="15.75" x14ac:dyDescent="0.25">
      <c r="A1" s="293" t="s">
        <v>153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577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44796</v>
      </c>
      <c r="B7" s="222" t="s">
        <v>633</v>
      </c>
      <c r="C7" s="77" t="s">
        <v>176</v>
      </c>
      <c r="D7" s="2" t="s">
        <v>634</v>
      </c>
      <c r="E7" s="214">
        <v>251750</v>
      </c>
      <c r="F7" s="151"/>
    </row>
    <row r="8" spans="1:6" ht="36" x14ac:dyDescent="0.25">
      <c r="A8" s="152"/>
      <c r="B8" s="223" t="s">
        <v>635</v>
      </c>
      <c r="C8" s="1"/>
      <c r="D8" s="1"/>
      <c r="E8" s="212"/>
      <c r="F8" s="1"/>
    </row>
    <row r="9" spans="1:6" x14ac:dyDescent="0.25">
      <c r="A9" s="153">
        <v>44868</v>
      </c>
      <c r="B9" s="91" t="s">
        <v>1266</v>
      </c>
      <c r="C9" s="232" t="s">
        <v>176</v>
      </c>
      <c r="D9" s="156" t="s">
        <v>1267</v>
      </c>
      <c r="E9" s="233">
        <v>1297095</v>
      </c>
      <c r="F9" s="1"/>
    </row>
    <row r="10" spans="1:6" x14ac:dyDescent="0.25">
      <c r="A10" s="153">
        <v>44988</v>
      </c>
      <c r="B10" s="154" t="s">
        <v>954</v>
      </c>
      <c r="C10" s="155" t="s">
        <v>176</v>
      </c>
      <c r="D10" s="156" t="s">
        <v>1625</v>
      </c>
      <c r="E10" s="233">
        <v>73558</v>
      </c>
      <c r="F10" s="1"/>
    </row>
    <row r="11" spans="1:6" x14ac:dyDescent="0.25">
      <c r="A11" s="146">
        <v>45044</v>
      </c>
      <c r="B11" s="148" t="s">
        <v>2153</v>
      </c>
      <c r="C11" s="77" t="s">
        <v>176</v>
      </c>
      <c r="D11" s="2" t="s">
        <v>2154</v>
      </c>
      <c r="E11" s="214">
        <v>45806.5</v>
      </c>
      <c r="F11" s="1"/>
    </row>
    <row r="12" spans="1:6" x14ac:dyDescent="0.25">
      <c r="A12" s="146">
        <v>45049</v>
      </c>
      <c r="B12" s="148" t="s">
        <v>2153</v>
      </c>
      <c r="C12" s="77" t="s">
        <v>176</v>
      </c>
      <c r="D12" s="2" t="s">
        <v>2155</v>
      </c>
      <c r="E12" s="214">
        <v>21000</v>
      </c>
      <c r="F12" s="1"/>
    </row>
    <row r="13" spans="1:6" x14ac:dyDescent="0.25">
      <c r="A13" s="146">
        <v>45134</v>
      </c>
      <c r="B13" s="148" t="s">
        <v>954</v>
      </c>
      <c r="C13" s="77" t="s">
        <v>176</v>
      </c>
      <c r="D13" s="2" t="s">
        <v>2581</v>
      </c>
      <c r="E13" s="214">
        <v>52905</v>
      </c>
      <c r="F13" s="1"/>
    </row>
    <row r="14" spans="1:6" x14ac:dyDescent="0.25">
      <c r="A14" s="153"/>
      <c r="B14" s="154"/>
      <c r="C14" s="155"/>
      <c r="D14" s="156"/>
      <c r="E14" s="233"/>
      <c r="F14" s="1"/>
    </row>
    <row r="15" spans="1:6" x14ac:dyDescent="0.25">
      <c r="A15" s="153"/>
      <c r="B15" s="154"/>
      <c r="C15" s="155"/>
      <c r="D15" s="156"/>
      <c r="E15" s="233"/>
      <c r="F15" s="1"/>
    </row>
    <row r="16" spans="1:6" x14ac:dyDescent="0.25">
      <c r="A16" s="295"/>
      <c r="B16" s="295"/>
      <c r="C16" s="295"/>
      <c r="D16" s="295"/>
      <c r="E16" s="214">
        <f>SUM(E7:E15)</f>
        <v>1742114.5</v>
      </c>
      <c r="F16" s="1"/>
    </row>
  </sheetData>
  <mergeCells count="6">
    <mergeCell ref="A16:D1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CB2F-02F7-4CBB-8556-BDF7FA6CB1A2}">
  <sheetPr>
    <tabColor theme="2" tint="-0.749992370372631"/>
  </sheetPr>
  <dimension ref="A1:E92"/>
  <sheetViews>
    <sheetView topLeftCell="A87" workbookViewId="0">
      <selection activeCell="A72" sqref="A72:E88"/>
    </sheetView>
  </sheetViews>
  <sheetFormatPr defaultRowHeight="15" x14ac:dyDescent="0.25"/>
  <cols>
    <col min="2" max="2" width="56.85546875" customWidth="1"/>
    <col min="4" max="4" width="10" bestFit="1" customWidth="1"/>
    <col min="5" max="5" width="14.5703125" style="34" bestFit="1" customWidth="1"/>
  </cols>
  <sheetData>
    <row r="1" spans="1:5" ht="15.75" x14ac:dyDescent="0.25">
      <c r="A1" s="293" t="s">
        <v>1093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3</v>
      </c>
      <c r="B3" s="294"/>
      <c r="C3" s="1"/>
      <c r="D3" s="1"/>
      <c r="E3" s="212"/>
    </row>
    <row r="4" spans="1:5" x14ac:dyDescent="0.25">
      <c r="A4" s="294" t="s">
        <v>3</v>
      </c>
      <c r="B4" s="294"/>
      <c r="C4" s="1"/>
      <c r="D4" s="1"/>
      <c r="E4" s="212"/>
    </row>
    <row r="5" spans="1:5" x14ac:dyDescent="0.25">
      <c r="A5" s="294" t="s">
        <v>1094</v>
      </c>
      <c r="B5" s="294"/>
      <c r="C5" s="1"/>
      <c r="D5" s="1"/>
      <c r="E5" s="212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</row>
    <row r="7" spans="1:5" x14ac:dyDescent="0.25">
      <c r="A7" s="146">
        <v>44827</v>
      </c>
      <c r="B7" s="148" t="s">
        <v>1095</v>
      </c>
      <c r="C7" s="77" t="s">
        <v>176</v>
      </c>
      <c r="D7" s="2" t="s">
        <v>1096</v>
      </c>
      <c r="E7" s="214">
        <v>3600</v>
      </c>
    </row>
    <row r="8" spans="1:5" x14ac:dyDescent="0.25">
      <c r="A8" s="153">
        <v>44874</v>
      </c>
      <c r="B8" s="91" t="s">
        <v>1268</v>
      </c>
      <c r="C8" s="232" t="s">
        <v>176</v>
      </c>
      <c r="D8" s="156" t="s">
        <v>1269</v>
      </c>
      <c r="E8" s="233">
        <v>52263.22</v>
      </c>
    </row>
    <row r="9" spans="1:5" x14ac:dyDescent="0.25">
      <c r="A9" s="153">
        <v>44874</v>
      </c>
      <c r="B9" s="91" t="s">
        <v>1268</v>
      </c>
      <c r="C9" s="232" t="s">
        <v>176</v>
      </c>
      <c r="D9" s="156" t="s">
        <v>1270</v>
      </c>
      <c r="E9" s="233">
        <v>756229.19</v>
      </c>
    </row>
    <row r="10" spans="1:5" x14ac:dyDescent="0.25">
      <c r="A10" s="153">
        <v>44880</v>
      </c>
      <c r="B10" s="91" t="s">
        <v>1268</v>
      </c>
      <c r="C10" s="232" t="s">
        <v>176</v>
      </c>
      <c r="D10" s="156" t="s">
        <v>1271</v>
      </c>
      <c r="E10" s="233">
        <v>592327.30000000005</v>
      </c>
    </row>
    <row r="11" spans="1:5" x14ac:dyDescent="0.25">
      <c r="A11" s="153">
        <v>44887</v>
      </c>
      <c r="B11" s="91" t="s">
        <v>1268</v>
      </c>
      <c r="C11" s="232" t="s">
        <v>176</v>
      </c>
      <c r="D11" s="156" t="s">
        <v>1272</v>
      </c>
      <c r="E11" s="233">
        <v>120580</v>
      </c>
    </row>
    <row r="12" spans="1:5" x14ac:dyDescent="0.25">
      <c r="A12" s="153">
        <v>44887</v>
      </c>
      <c r="B12" s="91" t="s">
        <v>1268</v>
      </c>
      <c r="C12" s="232" t="s">
        <v>176</v>
      </c>
      <c r="D12" s="156" t="s">
        <v>1273</v>
      </c>
      <c r="E12" s="233">
        <v>11314.55</v>
      </c>
    </row>
    <row r="13" spans="1:5" x14ac:dyDescent="0.25">
      <c r="A13" s="153">
        <v>44887</v>
      </c>
      <c r="B13" s="91" t="s">
        <v>1268</v>
      </c>
      <c r="C13" s="232" t="s">
        <v>176</v>
      </c>
      <c r="D13" s="156" t="s">
        <v>1274</v>
      </c>
      <c r="E13" s="233">
        <v>252680</v>
      </c>
    </row>
    <row r="14" spans="1:5" x14ac:dyDescent="0.25">
      <c r="A14" s="153">
        <v>44890</v>
      </c>
      <c r="B14" s="91" t="s">
        <v>1275</v>
      </c>
      <c r="C14" s="232" t="s">
        <v>176</v>
      </c>
      <c r="D14" s="156" t="s">
        <v>1276</v>
      </c>
      <c r="E14" s="233">
        <v>7200</v>
      </c>
    </row>
    <row r="15" spans="1:5" x14ac:dyDescent="0.25">
      <c r="A15" s="153">
        <v>44891</v>
      </c>
      <c r="B15" s="91" t="s">
        <v>1268</v>
      </c>
      <c r="C15" s="232" t="s">
        <v>176</v>
      </c>
      <c r="D15" s="156" t="s">
        <v>1277</v>
      </c>
      <c r="E15" s="233">
        <v>7550</v>
      </c>
    </row>
    <row r="16" spans="1:5" x14ac:dyDescent="0.25">
      <c r="A16" s="153">
        <v>44896</v>
      </c>
      <c r="B16" s="91" t="s">
        <v>1268</v>
      </c>
      <c r="C16" s="232" t="s">
        <v>176</v>
      </c>
      <c r="D16" s="156" t="s">
        <v>1278</v>
      </c>
      <c r="E16" s="233">
        <v>7200</v>
      </c>
    </row>
    <row r="17" spans="1:5" x14ac:dyDescent="0.25">
      <c r="A17" s="153">
        <v>44896</v>
      </c>
      <c r="B17" s="91" t="s">
        <v>1268</v>
      </c>
      <c r="C17" s="232" t="s">
        <v>176</v>
      </c>
      <c r="D17" s="156" t="s">
        <v>1279</v>
      </c>
      <c r="E17" s="233">
        <v>23500</v>
      </c>
    </row>
    <row r="18" spans="1:5" x14ac:dyDescent="0.25">
      <c r="A18" s="153">
        <v>44901</v>
      </c>
      <c r="B18" s="91" t="s">
        <v>1268</v>
      </c>
      <c r="C18" s="232" t="s">
        <v>176</v>
      </c>
      <c r="D18" s="156" t="s">
        <v>1280</v>
      </c>
      <c r="E18" s="233">
        <v>42625.04</v>
      </c>
    </row>
    <row r="19" spans="1:5" x14ac:dyDescent="0.25">
      <c r="A19" s="153">
        <v>44901</v>
      </c>
      <c r="B19" s="91" t="s">
        <v>1268</v>
      </c>
      <c r="C19" s="232" t="s">
        <v>176</v>
      </c>
      <c r="D19" s="156" t="s">
        <v>1281</v>
      </c>
      <c r="E19" s="233">
        <v>102612</v>
      </c>
    </row>
    <row r="20" spans="1:5" x14ac:dyDescent="0.25">
      <c r="A20" s="153">
        <v>44901</v>
      </c>
      <c r="B20" s="91" t="s">
        <v>1268</v>
      </c>
      <c r="C20" s="232" t="s">
        <v>176</v>
      </c>
      <c r="D20" s="156" t="s">
        <v>1282</v>
      </c>
      <c r="E20" s="233">
        <v>194060</v>
      </c>
    </row>
    <row r="21" spans="1:5" x14ac:dyDescent="0.25">
      <c r="A21" s="153">
        <v>44927</v>
      </c>
      <c r="B21" s="154" t="s">
        <v>1038</v>
      </c>
      <c r="C21" s="155" t="s">
        <v>176</v>
      </c>
      <c r="D21" s="156" t="s">
        <v>1626</v>
      </c>
      <c r="E21" s="233">
        <v>5306</v>
      </c>
    </row>
    <row r="22" spans="1:5" x14ac:dyDescent="0.25">
      <c r="A22" s="146">
        <v>44944</v>
      </c>
      <c r="B22" s="148" t="s">
        <v>1038</v>
      </c>
      <c r="C22" s="77" t="s">
        <v>176</v>
      </c>
      <c r="D22" s="2" t="s">
        <v>1627</v>
      </c>
      <c r="E22" s="233">
        <v>864420.96</v>
      </c>
    </row>
    <row r="23" spans="1:5" x14ac:dyDescent="0.25">
      <c r="A23" s="146">
        <v>44947</v>
      </c>
      <c r="B23" s="148" t="s">
        <v>1095</v>
      </c>
      <c r="C23" s="77" t="s">
        <v>176</v>
      </c>
      <c r="D23" s="2" t="s">
        <v>1628</v>
      </c>
      <c r="E23" s="233">
        <v>5400</v>
      </c>
    </row>
    <row r="24" spans="1:5" x14ac:dyDescent="0.25">
      <c r="A24" s="146">
        <v>44949</v>
      </c>
      <c r="B24" s="148" t="s">
        <v>1038</v>
      </c>
      <c r="C24" s="77" t="s">
        <v>176</v>
      </c>
      <c r="D24" s="2" t="s">
        <v>1629</v>
      </c>
      <c r="E24" s="233">
        <v>10000</v>
      </c>
    </row>
    <row r="25" spans="1:5" x14ac:dyDescent="0.25">
      <c r="A25" s="146">
        <v>44949</v>
      </c>
      <c r="B25" s="148" t="s">
        <v>1038</v>
      </c>
      <c r="C25" s="77" t="s">
        <v>176</v>
      </c>
      <c r="D25" s="2" t="s">
        <v>1630</v>
      </c>
      <c r="E25" s="233">
        <v>2670</v>
      </c>
    </row>
    <row r="26" spans="1:5" x14ac:dyDescent="0.25">
      <c r="A26" s="146">
        <v>44949</v>
      </c>
      <c r="B26" s="148" t="s">
        <v>1038</v>
      </c>
      <c r="C26" s="77" t="s">
        <v>176</v>
      </c>
      <c r="D26" s="2" t="s">
        <v>1631</v>
      </c>
      <c r="E26" s="233">
        <v>82650</v>
      </c>
    </row>
    <row r="27" spans="1:5" x14ac:dyDescent="0.25">
      <c r="A27" s="146">
        <v>44951</v>
      </c>
      <c r="B27" s="148" t="s">
        <v>1632</v>
      </c>
      <c r="C27" s="77" t="s">
        <v>176</v>
      </c>
      <c r="D27" s="2" t="s">
        <v>1633</v>
      </c>
      <c r="E27" s="233">
        <v>419262.5</v>
      </c>
    </row>
    <row r="28" spans="1:5" x14ac:dyDescent="0.25">
      <c r="A28" s="146">
        <v>44951</v>
      </c>
      <c r="B28" s="148" t="s">
        <v>1632</v>
      </c>
      <c r="C28" s="77" t="s">
        <v>176</v>
      </c>
      <c r="D28" s="2" t="s">
        <v>1634</v>
      </c>
      <c r="E28" s="233">
        <v>4115062.5</v>
      </c>
    </row>
    <row r="29" spans="1:5" x14ac:dyDescent="0.25">
      <c r="A29" s="146">
        <v>44970</v>
      </c>
      <c r="B29" s="148" t="s">
        <v>1632</v>
      </c>
      <c r="C29" s="77" t="s">
        <v>176</v>
      </c>
      <c r="D29" s="2" t="s">
        <v>1635</v>
      </c>
      <c r="E29" s="233">
        <v>580000</v>
      </c>
    </row>
    <row r="30" spans="1:5" x14ac:dyDescent="0.25">
      <c r="A30" s="146">
        <v>44970</v>
      </c>
      <c r="B30" s="148" t="s">
        <v>1632</v>
      </c>
      <c r="C30" s="77" t="s">
        <v>176</v>
      </c>
      <c r="D30" s="2" t="s">
        <v>1636</v>
      </c>
      <c r="E30" s="233">
        <v>30075</v>
      </c>
    </row>
    <row r="31" spans="1:5" x14ac:dyDescent="0.25">
      <c r="A31" s="146">
        <v>45003</v>
      </c>
      <c r="B31" s="148" t="s">
        <v>1095</v>
      </c>
      <c r="C31" s="77" t="s">
        <v>176</v>
      </c>
      <c r="D31" s="2" t="s">
        <v>1907</v>
      </c>
      <c r="E31" s="214">
        <v>55900</v>
      </c>
    </row>
    <row r="32" spans="1:5" x14ac:dyDescent="0.25">
      <c r="A32" s="153">
        <v>45008</v>
      </c>
      <c r="B32" s="154" t="s">
        <v>1095</v>
      </c>
      <c r="C32" s="155" t="s">
        <v>176</v>
      </c>
      <c r="D32" s="156" t="s">
        <v>1908</v>
      </c>
      <c r="E32" s="215">
        <v>79735</v>
      </c>
    </row>
    <row r="33" spans="1:5" x14ac:dyDescent="0.25">
      <c r="A33" s="146">
        <v>45023</v>
      </c>
      <c r="B33" s="148" t="s">
        <v>1095</v>
      </c>
      <c r="C33" s="77" t="s">
        <v>176</v>
      </c>
      <c r="D33" s="2" t="s">
        <v>2156</v>
      </c>
      <c r="E33" s="214">
        <v>89850</v>
      </c>
    </row>
    <row r="34" spans="1:5" x14ac:dyDescent="0.25">
      <c r="A34" s="146">
        <v>45026</v>
      </c>
      <c r="B34" s="148" t="s">
        <v>1095</v>
      </c>
      <c r="C34" s="77" t="s">
        <v>176</v>
      </c>
      <c r="D34" s="2" t="s">
        <v>2157</v>
      </c>
      <c r="E34" s="214">
        <v>24040</v>
      </c>
    </row>
    <row r="35" spans="1:5" x14ac:dyDescent="0.25">
      <c r="A35" s="146">
        <v>45026</v>
      </c>
      <c r="B35" s="148" t="s">
        <v>1608</v>
      </c>
      <c r="C35" s="77" t="s">
        <v>176</v>
      </c>
      <c r="D35" s="2" t="s">
        <v>2158</v>
      </c>
      <c r="E35" s="214">
        <v>48500</v>
      </c>
    </row>
    <row r="36" spans="1:5" x14ac:dyDescent="0.25">
      <c r="A36" s="146">
        <v>45027</v>
      </c>
      <c r="B36" s="148" t="s">
        <v>1745</v>
      </c>
      <c r="C36" s="77" t="s">
        <v>176</v>
      </c>
      <c r="D36" s="2" t="s">
        <v>676</v>
      </c>
      <c r="E36" s="214">
        <v>15938</v>
      </c>
    </row>
    <row r="37" spans="1:5" ht="36" x14ac:dyDescent="0.25">
      <c r="A37" s="146">
        <v>45029</v>
      </c>
      <c r="B37" s="148" t="s">
        <v>2159</v>
      </c>
      <c r="C37" s="77" t="s">
        <v>176</v>
      </c>
      <c r="D37" s="254" t="s">
        <v>2160</v>
      </c>
      <c r="E37" s="214">
        <v>45000</v>
      </c>
    </row>
    <row r="38" spans="1:5" x14ac:dyDescent="0.25">
      <c r="A38" s="146">
        <v>45031</v>
      </c>
      <c r="B38" s="148" t="s">
        <v>2161</v>
      </c>
      <c r="C38" s="77" t="s">
        <v>176</v>
      </c>
      <c r="D38" s="2" t="s">
        <v>2162</v>
      </c>
      <c r="E38" s="214">
        <v>2350</v>
      </c>
    </row>
    <row r="39" spans="1:5" x14ac:dyDescent="0.25">
      <c r="A39" s="146">
        <v>45037</v>
      </c>
      <c r="B39" s="148" t="s">
        <v>1038</v>
      </c>
      <c r="C39" s="77" t="s">
        <v>176</v>
      </c>
      <c r="D39" s="2" t="s">
        <v>2163</v>
      </c>
      <c r="E39" s="214">
        <v>532015.5</v>
      </c>
    </row>
    <row r="40" spans="1:5" x14ac:dyDescent="0.25">
      <c r="A40" s="146">
        <v>45041</v>
      </c>
      <c r="B40" s="148" t="s">
        <v>1663</v>
      </c>
      <c r="C40" s="77" t="s">
        <v>176</v>
      </c>
      <c r="D40" s="2" t="s">
        <v>2164</v>
      </c>
      <c r="E40" s="214">
        <v>32940</v>
      </c>
    </row>
    <row r="41" spans="1:5" x14ac:dyDescent="0.25">
      <c r="A41" s="146">
        <v>45054</v>
      </c>
      <c r="B41" s="148" t="s">
        <v>1038</v>
      </c>
      <c r="C41" s="77" t="s">
        <v>176</v>
      </c>
      <c r="D41" s="2" t="s">
        <v>2165</v>
      </c>
      <c r="E41" s="214">
        <v>29160</v>
      </c>
    </row>
    <row r="42" spans="1:5" x14ac:dyDescent="0.25">
      <c r="A42" s="146">
        <v>45058</v>
      </c>
      <c r="B42" s="148" t="s">
        <v>1095</v>
      </c>
      <c r="C42" s="77" t="s">
        <v>176</v>
      </c>
      <c r="D42" s="2" t="s">
        <v>2166</v>
      </c>
      <c r="E42" s="214">
        <v>8285</v>
      </c>
    </row>
    <row r="43" spans="1:5" x14ac:dyDescent="0.25">
      <c r="A43" s="146">
        <v>45069</v>
      </c>
      <c r="B43" s="148" t="s">
        <v>1038</v>
      </c>
      <c r="C43" s="77" t="s">
        <v>176</v>
      </c>
      <c r="D43" s="2" t="s">
        <v>2167</v>
      </c>
      <c r="E43" s="214">
        <v>325324.09999999998</v>
      </c>
    </row>
    <row r="44" spans="1:5" x14ac:dyDescent="0.25">
      <c r="A44" s="146">
        <v>45077</v>
      </c>
      <c r="B44" s="148" t="s">
        <v>1038</v>
      </c>
      <c r="C44" s="77" t="s">
        <v>176</v>
      </c>
      <c r="D44" s="2" t="s">
        <v>2168</v>
      </c>
      <c r="E44" s="214">
        <v>10400</v>
      </c>
    </row>
    <row r="45" spans="1:5" x14ac:dyDescent="0.25">
      <c r="A45" s="146">
        <v>45077</v>
      </c>
      <c r="B45" s="148" t="s">
        <v>1038</v>
      </c>
      <c r="C45" s="77" t="s">
        <v>176</v>
      </c>
      <c r="D45" s="2" t="s">
        <v>2169</v>
      </c>
      <c r="E45" s="214">
        <v>19050</v>
      </c>
    </row>
    <row r="46" spans="1:5" x14ac:dyDescent="0.25">
      <c r="A46" s="146">
        <v>45077</v>
      </c>
      <c r="B46" s="148" t="s">
        <v>1038</v>
      </c>
      <c r="C46" s="77" t="s">
        <v>176</v>
      </c>
      <c r="D46" s="2" t="s">
        <v>2170</v>
      </c>
      <c r="E46" s="214">
        <v>15600</v>
      </c>
    </row>
    <row r="47" spans="1:5" x14ac:dyDescent="0.25">
      <c r="A47" s="146">
        <v>45077</v>
      </c>
      <c r="B47" s="148" t="s">
        <v>1038</v>
      </c>
      <c r="C47" s="77" t="s">
        <v>176</v>
      </c>
      <c r="D47" s="2" t="s">
        <v>2171</v>
      </c>
      <c r="E47" s="214">
        <v>360</v>
      </c>
    </row>
    <row r="48" spans="1:5" x14ac:dyDescent="0.25">
      <c r="A48" s="146">
        <v>45077</v>
      </c>
      <c r="B48" s="148" t="s">
        <v>1038</v>
      </c>
      <c r="C48" s="77" t="s">
        <v>176</v>
      </c>
      <c r="D48" s="2" t="s">
        <v>2172</v>
      </c>
      <c r="E48" s="214">
        <v>115696</v>
      </c>
    </row>
    <row r="49" spans="1:5" x14ac:dyDescent="0.25">
      <c r="A49" s="146">
        <v>45078</v>
      </c>
      <c r="B49" s="148" t="s">
        <v>1663</v>
      </c>
      <c r="C49" s="77" t="s">
        <v>176</v>
      </c>
      <c r="D49" s="2" t="s">
        <v>2173</v>
      </c>
      <c r="E49" s="214">
        <v>43480</v>
      </c>
    </row>
    <row r="50" spans="1:5" x14ac:dyDescent="0.25">
      <c r="A50" s="146">
        <v>45078</v>
      </c>
      <c r="B50" s="148" t="s">
        <v>1663</v>
      </c>
      <c r="C50" s="77" t="s">
        <v>176</v>
      </c>
      <c r="D50" s="2" t="s">
        <v>2174</v>
      </c>
      <c r="E50" s="214">
        <v>24600</v>
      </c>
    </row>
    <row r="51" spans="1:5" x14ac:dyDescent="0.25">
      <c r="A51" s="146">
        <v>45078</v>
      </c>
      <c r="B51" s="148" t="s">
        <v>1663</v>
      </c>
      <c r="C51" s="77" t="s">
        <v>176</v>
      </c>
      <c r="D51" s="2" t="s">
        <v>2175</v>
      </c>
      <c r="E51" s="214">
        <v>21360</v>
      </c>
    </row>
    <row r="52" spans="1:5" x14ac:dyDescent="0.25">
      <c r="A52" s="146">
        <v>45083</v>
      </c>
      <c r="B52" s="148" t="s">
        <v>1663</v>
      </c>
      <c r="C52" s="77" t="s">
        <v>176</v>
      </c>
      <c r="D52" s="2" t="s">
        <v>2176</v>
      </c>
      <c r="E52" s="214">
        <v>89220</v>
      </c>
    </row>
    <row r="53" spans="1:5" x14ac:dyDescent="0.25">
      <c r="A53" s="146">
        <v>45094</v>
      </c>
      <c r="B53" s="148" t="s">
        <v>1038</v>
      </c>
      <c r="C53" s="77" t="s">
        <v>176</v>
      </c>
      <c r="D53" s="2" t="s">
        <v>2177</v>
      </c>
      <c r="E53" s="214">
        <v>847540.92</v>
      </c>
    </row>
    <row r="54" spans="1:5" x14ac:dyDescent="0.25">
      <c r="A54" s="146">
        <v>45096</v>
      </c>
      <c r="B54" s="148" t="s">
        <v>1038</v>
      </c>
      <c r="C54" s="77" t="s">
        <v>176</v>
      </c>
      <c r="D54" s="2" t="s">
        <v>2178</v>
      </c>
      <c r="E54" s="214">
        <v>69942</v>
      </c>
    </row>
    <row r="55" spans="1:5" x14ac:dyDescent="0.25">
      <c r="A55" s="146">
        <v>45096</v>
      </c>
      <c r="B55" s="148" t="s">
        <v>1038</v>
      </c>
      <c r="C55" s="77" t="s">
        <v>176</v>
      </c>
      <c r="D55" s="2" t="s">
        <v>2179</v>
      </c>
      <c r="E55" s="214">
        <v>157208</v>
      </c>
    </row>
    <row r="56" spans="1:5" x14ac:dyDescent="0.25">
      <c r="A56" s="146">
        <v>45098</v>
      </c>
      <c r="B56" s="148" t="s">
        <v>1663</v>
      </c>
      <c r="C56" s="77" t="s">
        <v>176</v>
      </c>
      <c r="D56" s="2" t="s">
        <v>2180</v>
      </c>
      <c r="E56" s="214">
        <v>2400</v>
      </c>
    </row>
    <row r="57" spans="1:5" x14ac:dyDescent="0.25">
      <c r="A57" s="146">
        <v>45111</v>
      </c>
      <c r="B57" s="148" t="s">
        <v>1038</v>
      </c>
      <c r="C57" s="77" t="s">
        <v>176</v>
      </c>
      <c r="D57" s="2" t="s">
        <v>2566</v>
      </c>
      <c r="E57" s="214">
        <v>98610</v>
      </c>
    </row>
    <row r="58" spans="1:5" x14ac:dyDescent="0.25">
      <c r="A58" s="146">
        <v>45111</v>
      </c>
      <c r="B58" s="148" t="s">
        <v>1038</v>
      </c>
      <c r="C58" s="77" t="s">
        <v>176</v>
      </c>
      <c r="D58" s="2" t="s">
        <v>2567</v>
      </c>
      <c r="E58" s="214">
        <v>64372</v>
      </c>
    </row>
    <row r="59" spans="1:5" x14ac:dyDescent="0.25">
      <c r="A59" s="146">
        <v>45111</v>
      </c>
      <c r="B59" s="148" t="s">
        <v>1038</v>
      </c>
      <c r="C59" s="77" t="s">
        <v>176</v>
      </c>
      <c r="D59" s="2" t="s">
        <v>2568</v>
      </c>
      <c r="E59" s="214">
        <v>334556</v>
      </c>
    </row>
    <row r="60" spans="1:5" x14ac:dyDescent="0.25">
      <c r="A60" s="146">
        <v>45122</v>
      </c>
      <c r="B60" s="148" t="s">
        <v>1095</v>
      </c>
      <c r="C60" s="77" t="s">
        <v>176</v>
      </c>
      <c r="D60" s="2" t="s">
        <v>2569</v>
      </c>
      <c r="E60" s="214">
        <v>9275</v>
      </c>
    </row>
    <row r="61" spans="1:5" x14ac:dyDescent="0.25">
      <c r="A61" s="146">
        <v>45128</v>
      </c>
      <c r="B61" s="148" t="s">
        <v>1095</v>
      </c>
      <c r="C61" s="77" t="s">
        <v>176</v>
      </c>
      <c r="D61" s="2" t="s">
        <v>2570</v>
      </c>
      <c r="E61" s="214">
        <v>4062</v>
      </c>
    </row>
    <row r="62" spans="1:5" x14ac:dyDescent="0.25">
      <c r="A62" s="146">
        <v>45133</v>
      </c>
      <c r="B62" s="148" t="s">
        <v>1745</v>
      </c>
      <c r="C62" s="77" t="s">
        <v>176</v>
      </c>
      <c r="D62" s="2" t="s">
        <v>2571</v>
      </c>
      <c r="E62" s="214">
        <v>5175</v>
      </c>
    </row>
    <row r="63" spans="1:5" x14ac:dyDescent="0.25">
      <c r="A63" s="146">
        <v>45141</v>
      </c>
      <c r="B63" s="148" t="s">
        <v>1038</v>
      </c>
      <c r="C63" s="77" t="s">
        <v>176</v>
      </c>
      <c r="D63" s="2" t="s">
        <v>2572</v>
      </c>
      <c r="E63" s="214">
        <v>26800</v>
      </c>
    </row>
    <row r="64" spans="1:5" x14ac:dyDescent="0.25">
      <c r="A64" s="146">
        <v>45141</v>
      </c>
      <c r="B64" s="148" t="s">
        <v>1663</v>
      </c>
      <c r="C64" s="77" t="s">
        <v>176</v>
      </c>
      <c r="D64" s="2" t="s">
        <v>2573</v>
      </c>
      <c r="E64" s="214">
        <v>9150</v>
      </c>
    </row>
    <row r="65" spans="1:5" x14ac:dyDescent="0.25">
      <c r="A65" s="146">
        <v>45145</v>
      </c>
      <c r="B65" s="148" t="s">
        <v>1663</v>
      </c>
      <c r="C65" s="77" t="s">
        <v>176</v>
      </c>
      <c r="D65" s="2" t="s">
        <v>2574</v>
      </c>
      <c r="E65" s="214">
        <v>43750</v>
      </c>
    </row>
    <row r="66" spans="1:5" x14ac:dyDescent="0.25">
      <c r="A66" s="146">
        <v>45146</v>
      </c>
      <c r="B66" s="148" t="s">
        <v>1038</v>
      </c>
      <c r="C66" s="77" t="s">
        <v>176</v>
      </c>
      <c r="D66" s="2" t="s">
        <v>2575</v>
      </c>
      <c r="E66" s="214">
        <v>28910</v>
      </c>
    </row>
    <row r="67" spans="1:5" x14ac:dyDescent="0.25">
      <c r="A67" s="146">
        <v>45159</v>
      </c>
      <c r="B67" s="148" t="s">
        <v>1038</v>
      </c>
      <c r="C67" s="77" t="s">
        <v>176</v>
      </c>
      <c r="D67" s="2" t="s">
        <v>2576</v>
      </c>
      <c r="E67" s="214">
        <v>17932.8</v>
      </c>
    </row>
    <row r="68" spans="1:5" x14ac:dyDescent="0.25">
      <c r="A68" s="146">
        <v>45159</v>
      </c>
      <c r="B68" s="148" t="s">
        <v>1038</v>
      </c>
      <c r="C68" s="77" t="s">
        <v>176</v>
      </c>
      <c r="D68" s="2" t="s">
        <v>2577</v>
      </c>
      <c r="E68" s="214">
        <v>13192</v>
      </c>
    </row>
    <row r="69" spans="1:5" x14ac:dyDescent="0.25">
      <c r="A69" s="146">
        <v>45159</v>
      </c>
      <c r="B69" s="148" t="s">
        <v>1038</v>
      </c>
      <c r="C69" s="77" t="s">
        <v>176</v>
      </c>
      <c r="D69" s="2" t="s">
        <v>2578</v>
      </c>
      <c r="E69" s="214">
        <v>21009.599999999999</v>
      </c>
    </row>
    <row r="70" spans="1:5" x14ac:dyDescent="0.25">
      <c r="A70" s="146">
        <v>45185</v>
      </c>
      <c r="B70" s="148" t="s">
        <v>1663</v>
      </c>
      <c r="C70" s="77" t="s">
        <v>176</v>
      </c>
      <c r="D70" s="2" t="s">
        <v>2579</v>
      </c>
      <c r="E70" s="214">
        <v>7200</v>
      </c>
    </row>
    <row r="71" spans="1:5" x14ac:dyDescent="0.25">
      <c r="A71" s="146">
        <v>45196</v>
      </c>
      <c r="B71" s="148" t="s">
        <v>2141</v>
      </c>
      <c r="C71" s="77" t="s">
        <v>176</v>
      </c>
      <c r="D71" s="2" t="s">
        <v>2580</v>
      </c>
      <c r="E71" s="214">
        <v>58400</v>
      </c>
    </row>
    <row r="72" spans="1:5" x14ac:dyDescent="0.25">
      <c r="A72" s="153">
        <v>45212</v>
      </c>
      <c r="B72" s="154" t="s">
        <v>2765</v>
      </c>
      <c r="C72" s="155" t="s">
        <v>176</v>
      </c>
      <c r="D72" s="156" t="s">
        <v>2766</v>
      </c>
      <c r="E72" s="215">
        <v>6550</v>
      </c>
    </row>
    <row r="73" spans="1:5" x14ac:dyDescent="0.25">
      <c r="A73" s="146">
        <v>45213</v>
      </c>
      <c r="B73" s="148" t="s">
        <v>1038</v>
      </c>
      <c r="C73" s="77" t="s">
        <v>176</v>
      </c>
      <c r="D73" s="2" t="s">
        <v>2428</v>
      </c>
      <c r="E73" s="214">
        <v>103151.13</v>
      </c>
    </row>
    <row r="74" spans="1:5" x14ac:dyDescent="0.25">
      <c r="A74" s="146">
        <v>45215</v>
      </c>
      <c r="B74" s="148" t="s">
        <v>1038</v>
      </c>
      <c r="C74" s="77" t="s">
        <v>176</v>
      </c>
      <c r="D74" s="2" t="s">
        <v>2767</v>
      </c>
      <c r="E74" s="214">
        <v>25650</v>
      </c>
    </row>
    <row r="75" spans="1:5" x14ac:dyDescent="0.25">
      <c r="A75" s="146">
        <v>45215</v>
      </c>
      <c r="B75" s="148" t="s">
        <v>1038</v>
      </c>
      <c r="C75" s="77" t="s">
        <v>176</v>
      </c>
      <c r="D75" s="2" t="s">
        <v>2768</v>
      </c>
      <c r="E75" s="214">
        <v>1400</v>
      </c>
    </row>
    <row r="76" spans="1:5" x14ac:dyDescent="0.25">
      <c r="A76" s="146">
        <v>45215</v>
      </c>
      <c r="B76" s="148" t="s">
        <v>1038</v>
      </c>
      <c r="C76" s="77" t="s">
        <v>176</v>
      </c>
      <c r="D76" s="2" t="s">
        <v>2769</v>
      </c>
      <c r="E76" s="214">
        <v>21390</v>
      </c>
    </row>
    <row r="77" spans="1:5" x14ac:dyDescent="0.25">
      <c r="A77" s="146">
        <v>45220</v>
      </c>
      <c r="B77" s="148" t="s">
        <v>1663</v>
      </c>
      <c r="C77" s="77" t="s">
        <v>176</v>
      </c>
      <c r="D77" s="2" t="s">
        <v>2770</v>
      </c>
      <c r="E77" s="214">
        <v>147301.44</v>
      </c>
    </row>
    <row r="78" spans="1:5" x14ac:dyDescent="0.25">
      <c r="A78" s="146">
        <v>45224</v>
      </c>
      <c r="B78" s="148" t="s">
        <v>1038</v>
      </c>
      <c r="C78" s="77" t="s">
        <v>176</v>
      </c>
      <c r="D78" s="2" t="s">
        <v>2771</v>
      </c>
      <c r="E78" s="214">
        <v>132200</v>
      </c>
    </row>
    <row r="79" spans="1:5" x14ac:dyDescent="0.25">
      <c r="A79" s="146">
        <v>45230</v>
      </c>
      <c r="B79" s="148" t="s">
        <v>2765</v>
      </c>
      <c r="C79" s="77" t="s">
        <v>176</v>
      </c>
      <c r="D79" s="2" t="s">
        <v>2772</v>
      </c>
      <c r="E79" s="214">
        <v>19898</v>
      </c>
    </row>
    <row r="80" spans="1:5" x14ac:dyDescent="0.25">
      <c r="A80" s="146">
        <v>45231</v>
      </c>
      <c r="B80" s="148" t="s">
        <v>1038</v>
      </c>
      <c r="C80" s="77" t="s">
        <v>176</v>
      </c>
      <c r="D80" s="2" t="s">
        <v>2773</v>
      </c>
      <c r="E80" s="214">
        <v>1152</v>
      </c>
    </row>
    <row r="81" spans="1:5" x14ac:dyDescent="0.25">
      <c r="A81" s="146">
        <v>45231</v>
      </c>
      <c r="B81" s="148" t="s">
        <v>1038</v>
      </c>
      <c r="C81" s="77" t="s">
        <v>176</v>
      </c>
      <c r="D81" s="2" t="s">
        <v>2774</v>
      </c>
      <c r="E81" s="214">
        <v>2850</v>
      </c>
    </row>
    <row r="82" spans="1:5" x14ac:dyDescent="0.25">
      <c r="A82" s="146">
        <v>45233</v>
      </c>
      <c r="B82" s="148" t="s">
        <v>2765</v>
      </c>
      <c r="C82" s="77" t="s">
        <v>176</v>
      </c>
      <c r="D82" s="2" t="s">
        <v>2775</v>
      </c>
      <c r="E82" s="214">
        <v>1640</v>
      </c>
    </row>
    <row r="83" spans="1:5" x14ac:dyDescent="0.25">
      <c r="A83" s="146">
        <v>45239</v>
      </c>
      <c r="B83" s="148" t="s">
        <v>2765</v>
      </c>
      <c r="C83" s="77" t="s">
        <v>176</v>
      </c>
      <c r="D83" s="2" t="s">
        <v>2776</v>
      </c>
      <c r="E83" s="214">
        <v>2550</v>
      </c>
    </row>
    <row r="84" spans="1:5" x14ac:dyDescent="0.25">
      <c r="A84" s="146">
        <v>45247</v>
      </c>
      <c r="B84" s="148" t="s">
        <v>1745</v>
      </c>
      <c r="C84" s="77" t="s">
        <v>176</v>
      </c>
      <c r="D84" s="2" t="s">
        <v>2777</v>
      </c>
      <c r="E84" s="214">
        <v>5553</v>
      </c>
    </row>
    <row r="85" spans="1:5" x14ac:dyDescent="0.25">
      <c r="A85" s="146">
        <v>45260</v>
      </c>
      <c r="B85" s="148" t="s">
        <v>1745</v>
      </c>
      <c r="C85" s="77" t="s">
        <v>176</v>
      </c>
      <c r="D85" s="2" t="s">
        <v>2778</v>
      </c>
      <c r="E85" s="214">
        <v>3379</v>
      </c>
    </row>
    <row r="86" spans="1:5" x14ac:dyDescent="0.25">
      <c r="A86" s="146">
        <v>45260</v>
      </c>
      <c r="B86" s="148" t="s">
        <v>1745</v>
      </c>
      <c r="C86" s="77" t="s">
        <v>176</v>
      </c>
      <c r="D86" s="2" t="s">
        <v>2779</v>
      </c>
      <c r="E86" s="214">
        <v>4964</v>
      </c>
    </row>
    <row r="87" spans="1:5" x14ac:dyDescent="0.25">
      <c r="A87" s="146">
        <v>45273</v>
      </c>
      <c r="B87" s="148" t="s">
        <v>2780</v>
      </c>
      <c r="C87" s="77" t="s">
        <v>176</v>
      </c>
      <c r="D87" s="2" t="s">
        <v>2781</v>
      </c>
      <c r="E87" s="214">
        <v>22000</v>
      </c>
    </row>
    <row r="88" spans="1:5" x14ac:dyDescent="0.25">
      <c r="A88" s="146">
        <v>45289</v>
      </c>
      <c r="B88" s="148" t="s">
        <v>1745</v>
      </c>
      <c r="C88" s="77" t="s">
        <v>176</v>
      </c>
      <c r="D88" s="2" t="s">
        <v>2782</v>
      </c>
      <c r="E88" s="214">
        <v>15343</v>
      </c>
    </row>
    <row r="89" spans="1:5" x14ac:dyDescent="0.25">
      <c r="A89" s="153"/>
      <c r="B89" s="154"/>
      <c r="C89" s="155"/>
      <c r="D89" s="156"/>
      <c r="E89" s="215"/>
    </row>
    <row r="90" spans="1:5" x14ac:dyDescent="0.25">
      <c r="A90" s="153"/>
      <c r="B90" s="91"/>
      <c r="C90" s="232"/>
      <c r="D90" s="156"/>
      <c r="E90" s="233"/>
    </row>
    <row r="91" spans="1:5" x14ac:dyDescent="0.25">
      <c r="A91" s="146"/>
      <c r="B91" s="148"/>
      <c r="C91" s="77"/>
      <c r="D91" s="2"/>
      <c r="E91" s="214"/>
    </row>
    <row r="92" spans="1:5" x14ac:dyDescent="0.25">
      <c r="A92" s="295"/>
      <c r="B92" s="295"/>
      <c r="C92" s="295"/>
      <c r="D92" s="295"/>
      <c r="E92" s="214">
        <f>SUM(E7:E91)</f>
        <v>12253848.75</v>
      </c>
    </row>
  </sheetData>
  <mergeCells count="6">
    <mergeCell ref="A92:D92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3289-1A8B-4E15-959C-54C14A5C8897}">
  <dimension ref="A1:F73"/>
  <sheetViews>
    <sheetView topLeftCell="A35" workbookViewId="0">
      <selection activeCell="B57" sqref="B57"/>
    </sheetView>
  </sheetViews>
  <sheetFormatPr defaultRowHeight="15" x14ac:dyDescent="0.25"/>
  <cols>
    <col min="2" max="2" width="55.140625" bestFit="1" customWidth="1"/>
    <col min="5" max="5" width="14.5703125" style="34" bestFit="1" customWidth="1"/>
    <col min="6" max="6" width="10.5703125" bestFit="1" customWidth="1"/>
  </cols>
  <sheetData>
    <row r="1" spans="1:6" ht="15.75" x14ac:dyDescent="0.25">
      <c r="A1" s="293" t="s">
        <v>154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145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44316</v>
      </c>
      <c r="B7" s="148" t="s">
        <v>636</v>
      </c>
      <c r="C7" s="77" t="s">
        <v>10</v>
      </c>
      <c r="D7" s="2" t="s">
        <v>637</v>
      </c>
      <c r="E7" s="214">
        <v>27000</v>
      </c>
      <c r="F7" s="151"/>
    </row>
    <row r="8" spans="1:6" x14ac:dyDescent="0.25">
      <c r="A8" s="152"/>
      <c r="B8" s="133" t="s">
        <v>638</v>
      </c>
      <c r="C8" s="1"/>
      <c r="D8" s="1"/>
      <c r="E8" s="212"/>
      <c r="F8" s="1"/>
    </row>
    <row r="9" spans="1:6" x14ac:dyDescent="0.25">
      <c r="A9" s="153">
        <v>44347</v>
      </c>
      <c r="B9" s="154" t="s">
        <v>636</v>
      </c>
      <c r="C9" s="155" t="s">
        <v>10</v>
      </c>
      <c r="D9" s="156" t="s">
        <v>639</v>
      </c>
      <c r="E9" s="215">
        <v>821400.66</v>
      </c>
      <c r="F9" s="159"/>
    </row>
    <row r="10" spans="1:6" x14ac:dyDescent="0.25">
      <c r="A10" s="152"/>
      <c r="B10" s="133" t="s">
        <v>638</v>
      </c>
      <c r="C10" s="1"/>
      <c r="D10" s="1"/>
      <c r="E10" s="212"/>
      <c r="F10" s="1"/>
    </row>
    <row r="11" spans="1:6" x14ac:dyDescent="0.25">
      <c r="A11" s="153">
        <v>44377</v>
      </c>
      <c r="B11" s="154" t="s">
        <v>640</v>
      </c>
      <c r="C11" s="155" t="s">
        <v>10</v>
      </c>
      <c r="D11" s="156" t="s">
        <v>641</v>
      </c>
      <c r="E11" s="215">
        <v>630032.93999999994</v>
      </c>
      <c r="F11" s="159"/>
    </row>
    <row r="12" spans="1:6" x14ac:dyDescent="0.25">
      <c r="A12" s="152"/>
      <c r="B12" s="133" t="s">
        <v>638</v>
      </c>
      <c r="C12" s="1"/>
      <c r="D12" s="1"/>
      <c r="E12" s="212"/>
      <c r="F12" s="1"/>
    </row>
    <row r="13" spans="1:6" x14ac:dyDescent="0.25">
      <c r="A13" s="153">
        <v>44408</v>
      </c>
      <c r="B13" s="154" t="s">
        <v>636</v>
      </c>
      <c r="C13" s="155" t="s">
        <v>10</v>
      </c>
      <c r="D13" s="156" t="s">
        <v>642</v>
      </c>
      <c r="E13" s="215">
        <v>327470.28000000003</v>
      </c>
      <c r="F13" s="159"/>
    </row>
    <row r="14" spans="1:6" x14ac:dyDescent="0.25">
      <c r="A14" s="152"/>
      <c r="B14" s="133" t="s">
        <v>638</v>
      </c>
      <c r="C14" s="1"/>
      <c r="D14" s="1"/>
      <c r="E14" s="212"/>
      <c r="F14" s="1"/>
    </row>
    <row r="15" spans="1:6" x14ac:dyDescent="0.25">
      <c r="A15" s="146">
        <v>44439</v>
      </c>
      <c r="B15" s="160"/>
      <c r="C15" s="145"/>
      <c r="D15" s="2"/>
      <c r="E15" s="214">
        <v>288531.8</v>
      </c>
      <c r="F15" s="159"/>
    </row>
    <row r="16" spans="1:6" x14ac:dyDescent="0.25">
      <c r="A16" s="5"/>
      <c r="B16" s="133" t="s">
        <v>638</v>
      </c>
      <c r="C16" s="161"/>
      <c r="D16" s="161"/>
      <c r="E16" s="216"/>
      <c r="F16" s="1"/>
    </row>
    <row r="17" spans="1:6" x14ac:dyDescent="0.25">
      <c r="A17" s="163">
        <v>44469</v>
      </c>
      <c r="B17" s="160"/>
      <c r="C17" s="145"/>
      <c r="D17" s="145"/>
      <c r="E17" s="214">
        <v>62643.74</v>
      </c>
      <c r="F17" s="159"/>
    </row>
    <row r="18" spans="1:6" x14ac:dyDescent="0.25">
      <c r="A18" s="164"/>
      <c r="B18" s="133" t="s">
        <v>638</v>
      </c>
      <c r="C18" s="1"/>
      <c r="D18" s="1"/>
      <c r="E18" s="212"/>
      <c r="F18" s="1"/>
    </row>
    <row r="19" spans="1:6" x14ac:dyDescent="0.25">
      <c r="A19" s="153">
        <v>44500</v>
      </c>
      <c r="B19" s="154" t="s">
        <v>636</v>
      </c>
      <c r="C19" s="155" t="s">
        <v>10</v>
      </c>
      <c r="D19" s="156" t="s">
        <v>643</v>
      </c>
      <c r="E19" s="215">
        <v>27000</v>
      </c>
      <c r="F19" s="159"/>
    </row>
    <row r="20" spans="1:6" x14ac:dyDescent="0.25">
      <c r="A20" s="152"/>
      <c r="B20" s="133" t="s">
        <v>638</v>
      </c>
      <c r="C20" s="1"/>
      <c r="D20" s="1"/>
      <c r="E20" s="212"/>
      <c r="F20" s="1"/>
    </row>
    <row r="21" spans="1:6" x14ac:dyDescent="0.25">
      <c r="A21" s="153">
        <v>44530</v>
      </c>
      <c r="B21" s="154" t="s">
        <v>636</v>
      </c>
      <c r="C21" s="155" t="s">
        <v>10</v>
      </c>
      <c r="D21" s="156" t="s">
        <v>644</v>
      </c>
      <c r="E21" s="215">
        <v>180000</v>
      </c>
      <c r="F21" s="159"/>
    </row>
    <row r="22" spans="1:6" x14ac:dyDescent="0.25">
      <c r="A22" s="152"/>
      <c r="B22" s="133" t="s">
        <v>638</v>
      </c>
      <c r="C22" s="1"/>
      <c r="D22" s="1"/>
      <c r="E22" s="212"/>
      <c r="F22" s="1"/>
    </row>
    <row r="23" spans="1:6" x14ac:dyDescent="0.25">
      <c r="A23" s="153">
        <v>44561</v>
      </c>
      <c r="B23" s="154" t="s">
        <v>645</v>
      </c>
      <c r="C23" s="155" t="s">
        <v>10</v>
      </c>
      <c r="D23" s="156" t="s">
        <v>646</v>
      </c>
      <c r="E23" s="215">
        <v>9900</v>
      </c>
      <c r="F23" s="159"/>
    </row>
    <row r="24" spans="1:6" x14ac:dyDescent="0.25">
      <c r="A24" s="152"/>
      <c r="B24" s="133" t="s">
        <v>638</v>
      </c>
      <c r="C24" s="1"/>
      <c r="D24" s="1"/>
      <c r="E24" s="212"/>
      <c r="F24" s="1"/>
    </row>
    <row r="25" spans="1:6" x14ac:dyDescent="0.25">
      <c r="A25" s="153">
        <v>44561</v>
      </c>
      <c r="B25" s="154" t="s">
        <v>636</v>
      </c>
      <c r="C25" s="155" t="s">
        <v>10</v>
      </c>
      <c r="D25" s="156" t="s">
        <v>646</v>
      </c>
      <c r="E25" s="215">
        <v>1495.8</v>
      </c>
      <c r="F25" s="159"/>
    </row>
    <row r="26" spans="1:6" x14ac:dyDescent="0.25">
      <c r="A26" s="152"/>
      <c r="B26" s="133" t="s">
        <v>638</v>
      </c>
      <c r="C26" s="1"/>
      <c r="D26" s="1"/>
      <c r="E26" s="212"/>
      <c r="F26" s="1"/>
    </row>
    <row r="27" spans="1:6" x14ac:dyDescent="0.25">
      <c r="A27" s="153">
        <v>44561</v>
      </c>
      <c r="B27" s="154" t="s">
        <v>647</v>
      </c>
      <c r="C27" s="155" t="s">
        <v>10</v>
      </c>
      <c r="D27" s="156" t="s">
        <v>646</v>
      </c>
      <c r="E27" s="215">
        <v>4899.6000000000004</v>
      </c>
      <c r="F27" s="159"/>
    </row>
    <row r="28" spans="1:6" x14ac:dyDescent="0.25">
      <c r="A28" s="152"/>
      <c r="B28" s="133" t="s">
        <v>638</v>
      </c>
      <c r="C28" s="1"/>
      <c r="D28" s="1"/>
      <c r="E28" s="212"/>
      <c r="F28" s="1"/>
    </row>
    <row r="29" spans="1:6" x14ac:dyDescent="0.25">
      <c r="A29" s="153">
        <v>44592</v>
      </c>
      <c r="B29" s="154" t="s">
        <v>636</v>
      </c>
      <c r="C29" s="155" t="s">
        <v>10</v>
      </c>
      <c r="D29" s="156" t="s">
        <v>648</v>
      </c>
      <c r="E29" s="215">
        <v>113580</v>
      </c>
      <c r="F29" s="159"/>
    </row>
    <row r="30" spans="1:6" x14ac:dyDescent="0.25">
      <c r="A30" s="152"/>
      <c r="B30" s="133" t="s">
        <v>638</v>
      </c>
      <c r="C30" s="1"/>
      <c r="D30" s="1"/>
      <c r="E30" s="212"/>
      <c r="F30" s="1"/>
    </row>
    <row r="31" spans="1:6" x14ac:dyDescent="0.25">
      <c r="A31" s="153">
        <v>44620</v>
      </c>
      <c r="B31" s="154" t="s">
        <v>636</v>
      </c>
      <c r="C31" s="155" t="s">
        <v>10</v>
      </c>
      <c r="D31" s="156" t="s">
        <v>649</v>
      </c>
      <c r="E31" s="215">
        <v>1782</v>
      </c>
      <c r="F31" s="159"/>
    </row>
    <row r="32" spans="1:6" x14ac:dyDescent="0.25">
      <c r="A32" s="152"/>
      <c r="B32" s="133" t="s">
        <v>638</v>
      </c>
      <c r="C32" s="1"/>
      <c r="D32" s="1"/>
      <c r="E32" s="212"/>
      <c r="F32" s="1"/>
    </row>
    <row r="33" spans="1:6" x14ac:dyDescent="0.25">
      <c r="A33" s="153">
        <v>44651</v>
      </c>
      <c r="B33" s="154" t="s">
        <v>636</v>
      </c>
      <c r="C33" s="155" t="s">
        <v>10</v>
      </c>
      <c r="D33" s="156" t="s">
        <v>650</v>
      </c>
      <c r="E33" s="215">
        <v>3104119.48</v>
      </c>
      <c r="F33" s="159"/>
    </row>
    <row r="34" spans="1:6" x14ac:dyDescent="0.25">
      <c r="A34" s="152"/>
      <c r="B34" s="133" t="s">
        <v>638</v>
      </c>
      <c r="C34" s="1"/>
      <c r="D34" s="1"/>
      <c r="E34" s="212"/>
      <c r="F34" s="1"/>
    </row>
    <row r="35" spans="1:6" x14ac:dyDescent="0.25">
      <c r="A35" s="153">
        <v>44681</v>
      </c>
      <c r="B35" s="154" t="s">
        <v>640</v>
      </c>
      <c r="C35" s="155" t="s">
        <v>10</v>
      </c>
      <c r="D35" s="156" t="s">
        <v>651</v>
      </c>
      <c r="E35" s="215">
        <v>2888283.38</v>
      </c>
      <c r="F35" s="159"/>
    </row>
    <row r="36" spans="1:6" x14ac:dyDescent="0.25">
      <c r="A36" s="152"/>
      <c r="B36" s="133" t="s">
        <v>638</v>
      </c>
      <c r="C36" s="1"/>
      <c r="D36" s="1"/>
      <c r="E36" s="212"/>
      <c r="F36" s="1"/>
    </row>
    <row r="37" spans="1:6" x14ac:dyDescent="0.25">
      <c r="A37" s="153">
        <v>44712</v>
      </c>
      <c r="B37" s="154" t="s">
        <v>640</v>
      </c>
      <c r="C37" s="155" t="s">
        <v>10</v>
      </c>
      <c r="D37" s="156" t="s">
        <v>652</v>
      </c>
      <c r="E37" s="215">
        <v>3291464.04</v>
      </c>
      <c r="F37" s="159"/>
    </row>
    <row r="38" spans="1:6" x14ac:dyDescent="0.25">
      <c r="A38" s="152"/>
      <c r="B38" s="133" t="s">
        <v>638</v>
      </c>
      <c r="C38" s="1"/>
      <c r="D38" s="1"/>
      <c r="E38" s="212"/>
      <c r="F38" s="1"/>
    </row>
    <row r="39" spans="1:6" x14ac:dyDescent="0.25">
      <c r="A39" s="153">
        <v>44742</v>
      </c>
      <c r="B39" s="154" t="s">
        <v>640</v>
      </c>
      <c r="C39" s="155" t="s">
        <v>10</v>
      </c>
      <c r="D39" s="156" t="s">
        <v>653</v>
      </c>
      <c r="E39" s="215">
        <v>3412083.68</v>
      </c>
      <c r="F39" s="159"/>
    </row>
    <row r="40" spans="1:6" x14ac:dyDescent="0.25">
      <c r="A40" s="152"/>
      <c r="B40" s="133" t="s">
        <v>638</v>
      </c>
      <c r="C40" s="1"/>
      <c r="D40" s="1"/>
      <c r="E40" s="212"/>
      <c r="F40" s="1"/>
    </row>
    <row r="41" spans="1:6" x14ac:dyDescent="0.25">
      <c r="A41" s="153">
        <v>44773</v>
      </c>
      <c r="B41" s="154" t="s">
        <v>640</v>
      </c>
      <c r="C41" s="155" t="s">
        <v>10</v>
      </c>
      <c r="D41" s="156" t="s">
        <v>654</v>
      </c>
      <c r="E41" s="215">
        <v>4178299.9</v>
      </c>
      <c r="F41" s="159"/>
    </row>
    <row r="42" spans="1:6" x14ac:dyDescent="0.25">
      <c r="A42" s="152"/>
      <c r="B42" s="133" t="s">
        <v>638</v>
      </c>
      <c r="C42" s="1"/>
      <c r="D42" s="1"/>
      <c r="E42" s="212"/>
      <c r="F42" s="1"/>
    </row>
    <row r="43" spans="1:6" x14ac:dyDescent="0.25">
      <c r="A43" s="153">
        <v>44865</v>
      </c>
      <c r="B43" s="91" t="s">
        <v>1283</v>
      </c>
      <c r="C43" s="232" t="s">
        <v>10</v>
      </c>
      <c r="D43" s="156" t="s">
        <v>1284</v>
      </c>
      <c r="E43" s="233">
        <v>9278426.8000000007</v>
      </c>
      <c r="F43" s="1"/>
    </row>
    <row r="44" spans="1:6" x14ac:dyDescent="0.25">
      <c r="A44" s="153">
        <v>44895</v>
      </c>
      <c r="B44" s="91" t="s">
        <v>1283</v>
      </c>
      <c r="C44" s="232" t="s">
        <v>10</v>
      </c>
      <c r="D44" s="156" t="s">
        <v>1285</v>
      </c>
      <c r="E44" s="233">
        <v>6717548.0199999996</v>
      </c>
      <c r="F44" s="1"/>
    </row>
    <row r="45" spans="1:6" x14ac:dyDescent="0.25">
      <c r="A45" s="153">
        <v>44957</v>
      </c>
      <c r="B45" s="154" t="s">
        <v>640</v>
      </c>
      <c r="C45" s="155" t="s">
        <v>10</v>
      </c>
      <c r="D45" s="156" t="s">
        <v>1637</v>
      </c>
      <c r="E45" s="233">
        <v>9293779.4199999999</v>
      </c>
      <c r="F45" s="1"/>
    </row>
    <row r="46" spans="1:6" x14ac:dyDescent="0.25">
      <c r="A46" s="146">
        <v>45046</v>
      </c>
      <c r="B46" s="148" t="s">
        <v>1283</v>
      </c>
      <c r="C46" s="77" t="s">
        <v>10</v>
      </c>
      <c r="D46" s="2" t="s">
        <v>2190</v>
      </c>
      <c r="E46" s="214">
        <v>7614040.75</v>
      </c>
      <c r="F46" s="1"/>
    </row>
    <row r="47" spans="1:6" x14ac:dyDescent="0.25">
      <c r="A47" s="146">
        <v>45138</v>
      </c>
      <c r="B47" s="148" t="s">
        <v>1283</v>
      </c>
      <c r="C47" s="77" t="s">
        <v>10</v>
      </c>
      <c r="D47" s="2" t="s">
        <v>2558</v>
      </c>
      <c r="E47" s="214">
        <v>2370659.1</v>
      </c>
      <c r="F47" s="1"/>
    </row>
    <row r="48" spans="1:6" x14ac:dyDescent="0.25">
      <c r="A48" s="146">
        <v>45169</v>
      </c>
      <c r="B48" s="148" t="s">
        <v>1283</v>
      </c>
      <c r="C48" s="77" t="s">
        <v>10</v>
      </c>
      <c r="D48" s="2" t="s">
        <v>2559</v>
      </c>
      <c r="E48" s="214">
        <v>3339806.87</v>
      </c>
      <c r="F48" s="1"/>
    </row>
    <row r="49" spans="1:6" x14ac:dyDescent="0.25">
      <c r="A49" s="153">
        <v>45230</v>
      </c>
      <c r="B49" s="154" t="s">
        <v>2789</v>
      </c>
      <c r="C49" s="155" t="s">
        <v>10</v>
      </c>
      <c r="D49" s="156" t="s">
        <v>2790</v>
      </c>
      <c r="E49" s="215">
        <v>3699971.51</v>
      </c>
      <c r="F49" s="1"/>
    </row>
    <row r="50" spans="1:6" x14ac:dyDescent="0.25">
      <c r="A50" s="146">
        <v>45260</v>
      </c>
      <c r="B50" s="148" t="s">
        <v>2789</v>
      </c>
      <c r="C50" s="77" t="s">
        <v>10</v>
      </c>
      <c r="D50" s="2" t="s">
        <v>2791</v>
      </c>
      <c r="E50" s="214">
        <v>10594632.539999999</v>
      </c>
      <c r="F50" s="1"/>
    </row>
    <row r="51" spans="1:6" x14ac:dyDescent="0.25">
      <c r="A51" s="236"/>
      <c r="B51" s="263"/>
      <c r="C51" s="237"/>
      <c r="D51" s="5"/>
      <c r="E51" s="244"/>
      <c r="F51" s="1"/>
    </row>
    <row r="52" spans="1:6" x14ac:dyDescent="0.25">
      <c r="A52" s="236"/>
      <c r="B52" s="263"/>
      <c r="C52" s="237"/>
      <c r="D52" s="5"/>
      <c r="E52" s="244"/>
      <c r="F52" s="1"/>
    </row>
    <row r="53" spans="1:6" x14ac:dyDescent="0.25">
      <c r="A53" s="236"/>
      <c r="B53" s="263"/>
      <c r="C53" s="237"/>
      <c r="D53" s="5"/>
      <c r="E53" s="244"/>
      <c r="F53" s="1"/>
    </row>
    <row r="54" spans="1:6" x14ac:dyDescent="0.25">
      <c r="A54" s="236"/>
      <c r="B54" s="263"/>
      <c r="C54" s="237"/>
      <c r="D54" s="5"/>
      <c r="E54" s="244"/>
      <c r="F54" s="1"/>
    </row>
    <row r="55" spans="1:6" x14ac:dyDescent="0.25">
      <c r="A55" s="236"/>
      <c r="B55" s="263"/>
      <c r="C55" s="237"/>
      <c r="D55" s="5"/>
      <c r="E55" s="244"/>
      <c r="F55" s="1"/>
    </row>
    <row r="56" spans="1:6" x14ac:dyDescent="0.25">
      <c r="A56" s="236"/>
      <c r="B56" s="263"/>
      <c r="C56" s="237"/>
      <c r="D56" s="5"/>
      <c r="E56" s="244"/>
      <c r="F56" s="1"/>
    </row>
    <row r="57" spans="1:6" x14ac:dyDescent="0.25">
      <c r="A57" s="236"/>
      <c r="B57" s="263"/>
      <c r="C57" s="237"/>
      <c r="D57" s="5"/>
      <c r="E57" s="244"/>
      <c r="F57" s="1"/>
    </row>
    <row r="58" spans="1:6" x14ac:dyDescent="0.25">
      <c r="A58" s="236"/>
      <c r="B58" s="263"/>
      <c r="C58" s="237"/>
      <c r="D58" s="5"/>
      <c r="E58" s="244"/>
      <c r="F58" s="1"/>
    </row>
    <row r="59" spans="1:6" x14ac:dyDescent="0.25">
      <c r="A59" s="236"/>
      <c r="B59" s="263"/>
      <c r="C59" s="237"/>
      <c r="D59" s="5"/>
      <c r="E59" s="244"/>
      <c r="F59" s="1"/>
    </row>
    <row r="60" spans="1:6" x14ac:dyDescent="0.25">
      <c r="A60" s="236"/>
      <c r="B60" s="263"/>
      <c r="C60" s="237"/>
      <c r="D60" s="5"/>
      <c r="E60" s="244"/>
      <c r="F60" s="1"/>
    </row>
    <row r="61" spans="1:6" x14ac:dyDescent="0.25">
      <c r="A61" s="236"/>
      <c r="B61" s="263"/>
      <c r="C61" s="237"/>
      <c r="D61" s="5"/>
      <c r="E61" s="244"/>
      <c r="F61" s="1"/>
    </row>
    <row r="62" spans="1:6" x14ac:dyDescent="0.25">
      <c r="A62" s="236"/>
      <c r="B62" s="263"/>
      <c r="C62" s="237"/>
      <c r="D62" s="5"/>
      <c r="E62" s="244"/>
      <c r="F62" s="1"/>
    </row>
    <row r="63" spans="1:6" x14ac:dyDescent="0.25">
      <c r="A63" s="152"/>
      <c r="B63" s="133"/>
      <c r="C63" s="1"/>
      <c r="D63" s="1"/>
      <c r="E63" s="212"/>
      <c r="F63" s="1"/>
    </row>
    <row r="64" spans="1:6" x14ac:dyDescent="0.25">
      <c r="A64" s="295"/>
      <c r="B64" s="295"/>
      <c r="C64" s="295"/>
      <c r="D64" s="295"/>
      <c r="E64" s="214">
        <f>SUM(E7:E63)</f>
        <v>72278852.310000002</v>
      </c>
      <c r="F64" s="1"/>
    </row>
    <row r="73" spans="2:2" x14ac:dyDescent="0.25">
      <c r="B73" t="s">
        <v>1286</v>
      </c>
    </row>
  </sheetData>
  <mergeCells count="6">
    <mergeCell ref="A64:D6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6750-B7FB-40A4-AA32-6C9568DB6C0E}">
  <dimension ref="A1:F86"/>
  <sheetViews>
    <sheetView topLeftCell="A60" workbookViewId="0">
      <selection activeCell="A75" sqref="A75:E82"/>
    </sheetView>
  </sheetViews>
  <sheetFormatPr defaultRowHeight="15" x14ac:dyDescent="0.25"/>
  <cols>
    <col min="2" max="2" width="33.85546875" customWidth="1"/>
    <col min="3" max="3" width="8" bestFit="1" customWidth="1"/>
    <col min="4" max="4" width="10.28515625" bestFit="1" customWidth="1"/>
    <col min="5" max="5" width="11.85546875" style="34" bestFit="1" customWidth="1"/>
    <col min="6" max="6" width="5.85546875" bestFit="1" customWidth="1"/>
  </cols>
  <sheetData>
    <row r="1" spans="1:6" ht="15.75" x14ac:dyDescent="0.25">
      <c r="A1" s="293" t="s">
        <v>155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655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44651</v>
      </c>
      <c r="B7" s="148" t="s">
        <v>656</v>
      </c>
      <c r="C7" s="77" t="s">
        <v>176</v>
      </c>
      <c r="D7" s="2" t="s">
        <v>657</v>
      </c>
      <c r="E7" s="214">
        <v>4571</v>
      </c>
      <c r="F7" s="151"/>
    </row>
    <row r="8" spans="1:6" x14ac:dyDescent="0.25">
      <c r="A8" s="152"/>
      <c r="B8" s="133" t="s">
        <v>658</v>
      </c>
      <c r="C8" s="1"/>
      <c r="D8" s="1"/>
      <c r="E8" s="212"/>
      <c r="F8" s="1"/>
    </row>
    <row r="9" spans="1:6" x14ac:dyDescent="0.25">
      <c r="A9" s="153">
        <v>44671</v>
      </c>
      <c r="B9" s="154" t="s">
        <v>656</v>
      </c>
      <c r="C9" s="155" t="s">
        <v>176</v>
      </c>
      <c r="D9" s="156" t="s">
        <v>74</v>
      </c>
      <c r="E9" s="215">
        <v>3290</v>
      </c>
      <c r="F9" s="159"/>
    </row>
    <row r="10" spans="1:6" x14ac:dyDescent="0.25">
      <c r="A10" s="152"/>
      <c r="B10" s="133" t="s">
        <v>659</v>
      </c>
      <c r="C10" s="1"/>
      <c r="D10" s="1"/>
      <c r="E10" s="212"/>
      <c r="F10" s="1"/>
    </row>
    <row r="11" spans="1:6" x14ac:dyDescent="0.25">
      <c r="A11" s="153">
        <v>44677</v>
      </c>
      <c r="B11" s="154" t="s">
        <v>656</v>
      </c>
      <c r="C11" s="155" t="s">
        <v>176</v>
      </c>
      <c r="D11" s="156" t="s">
        <v>75</v>
      </c>
      <c r="E11" s="215">
        <v>746</v>
      </c>
      <c r="F11" s="159"/>
    </row>
    <row r="12" spans="1:6" x14ac:dyDescent="0.25">
      <c r="A12" s="152"/>
      <c r="B12" s="133" t="s">
        <v>660</v>
      </c>
      <c r="C12" s="1"/>
      <c r="D12" s="1"/>
      <c r="E12" s="212"/>
      <c r="F12" s="1"/>
    </row>
    <row r="13" spans="1:6" x14ac:dyDescent="0.25">
      <c r="A13" s="153">
        <v>44694</v>
      </c>
      <c r="B13" s="154" t="s">
        <v>656</v>
      </c>
      <c r="C13" s="155" t="s">
        <v>176</v>
      </c>
      <c r="D13" s="156" t="s">
        <v>79</v>
      </c>
      <c r="E13" s="215">
        <v>3495</v>
      </c>
      <c r="F13" s="159"/>
    </row>
    <row r="14" spans="1:6" x14ac:dyDescent="0.25">
      <c r="A14" s="152"/>
      <c r="B14" s="133" t="s">
        <v>661</v>
      </c>
      <c r="C14" s="1"/>
      <c r="D14" s="1"/>
      <c r="E14" s="212"/>
      <c r="F14" s="1"/>
    </row>
    <row r="15" spans="1:6" x14ac:dyDescent="0.25">
      <c r="A15" s="153">
        <v>44699</v>
      </c>
      <c r="B15" s="154" t="s">
        <v>656</v>
      </c>
      <c r="C15" s="155" t="s">
        <v>176</v>
      </c>
      <c r="D15" s="156" t="s">
        <v>76</v>
      </c>
      <c r="E15" s="215">
        <v>2405</v>
      </c>
      <c r="F15" s="159"/>
    </row>
    <row r="16" spans="1:6" x14ac:dyDescent="0.25">
      <c r="A16" s="152"/>
      <c r="B16" s="133" t="s">
        <v>662</v>
      </c>
      <c r="C16" s="1"/>
      <c r="D16" s="1"/>
      <c r="E16" s="212"/>
      <c r="F16" s="1"/>
    </row>
    <row r="17" spans="1:6" x14ac:dyDescent="0.25">
      <c r="A17" s="153">
        <v>44706</v>
      </c>
      <c r="B17" s="154" t="s">
        <v>656</v>
      </c>
      <c r="C17" s="155" t="s">
        <v>176</v>
      </c>
      <c r="D17" s="156" t="s">
        <v>663</v>
      </c>
      <c r="E17" s="215">
        <v>2431</v>
      </c>
      <c r="F17" s="159"/>
    </row>
    <row r="18" spans="1:6" x14ac:dyDescent="0.25">
      <c r="A18" s="152"/>
      <c r="B18" s="133" t="s">
        <v>664</v>
      </c>
      <c r="C18" s="1"/>
      <c r="D18" s="1"/>
      <c r="E18" s="212"/>
      <c r="F18" s="1"/>
    </row>
    <row r="19" spans="1:6" x14ac:dyDescent="0.25">
      <c r="A19" s="153">
        <v>44711</v>
      </c>
      <c r="B19" s="154" t="s">
        <v>656</v>
      </c>
      <c r="C19" s="155" t="s">
        <v>176</v>
      </c>
      <c r="D19" s="156" t="s">
        <v>78</v>
      </c>
      <c r="E19" s="215">
        <v>1981</v>
      </c>
      <c r="F19" s="159"/>
    </row>
    <row r="20" spans="1:6" x14ac:dyDescent="0.25">
      <c r="A20" s="152"/>
      <c r="B20" s="133" t="s">
        <v>665</v>
      </c>
      <c r="C20" s="1"/>
      <c r="D20" s="1"/>
      <c r="E20" s="212"/>
      <c r="F20" s="1"/>
    </row>
    <row r="21" spans="1:6" x14ac:dyDescent="0.25">
      <c r="A21" s="153">
        <v>44724</v>
      </c>
      <c r="B21" s="154" t="s">
        <v>656</v>
      </c>
      <c r="C21" s="155" t="s">
        <v>176</v>
      </c>
      <c r="D21" s="156" t="s">
        <v>666</v>
      </c>
      <c r="E21" s="215">
        <v>4485</v>
      </c>
      <c r="F21" s="159"/>
    </row>
    <row r="22" spans="1:6" x14ac:dyDescent="0.25">
      <c r="A22" s="152"/>
      <c r="B22" s="133" t="s">
        <v>667</v>
      </c>
      <c r="C22" s="1"/>
      <c r="D22" s="1"/>
      <c r="E22" s="212"/>
      <c r="F22" s="1"/>
    </row>
    <row r="23" spans="1:6" x14ac:dyDescent="0.25">
      <c r="A23" s="153">
        <v>44725</v>
      </c>
      <c r="B23" s="154" t="s">
        <v>656</v>
      </c>
      <c r="C23" s="155" t="s">
        <v>176</v>
      </c>
      <c r="D23" s="156" t="s">
        <v>668</v>
      </c>
      <c r="E23" s="215">
        <v>3405</v>
      </c>
      <c r="F23" s="159"/>
    </row>
    <row r="24" spans="1:6" x14ac:dyDescent="0.25">
      <c r="A24" s="152"/>
      <c r="B24" s="133" t="s">
        <v>669</v>
      </c>
      <c r="C24" s="1"/>
      <c r="D24" s="1"/>
      <c r="E24" s="212"/>
      <c r="F24" s="1"/>
    </row>
    <row r="25" spans="1:6" x14ac:dyDescent="0.25">
      <c r="A25" s="153">
        <v>44730</v>
      </c>
      <c r="B25" s="154" t="s">
        <v>656</v>
      </c>
      <c r="C25" s="155" t="s">
        <v>176</v>
      </c>
      <c r="D25" s="156" t="s">
        <v>670</v>
      </c>
      <c r="E25" s="215">
        <v>4322</v>
      </c>
      <c r="F25" s="159"/>
    </row>
    <row r="26" spans="1:6" x14ac:dyDescent="0.25">
      <c r="A26" s="152"/>
      <c r="B26" s="133" t="s">
        <v>671</v>
      </c>
      <c r="C26" s="1"/>
      <c r="D26" s="1"/>
      <c r="E26" s="212"/>
      <c r="F26" s="1"/>
    </row>
    <row r="27" spans="1:6" x14ac:dyDescent="0.25">
      <c r="A27" s="153">
        <v>44731</v>
      </c>
      <c r="B27" s="154" t="s">
        <v>656</v>
      </c>
      <c r="C27" s="155" t="s">
        <v>176</v>
      </c>
      <c r="D27" s="156" t="s">
        <v>672</v>
      </c>
      <c r="E27" s="215">
        <v>2585</v>
      </c>
      <c r="F27" s="159"/>
    </row>
    <row r="28" spans="1:6" x14ac:dyDescent="0.25">
      <c r="A28" s="152"/>
      <c r="B28" s="133" t="s">
        <v>673</v>
      </c>
      <c r="C28" s="1"/>
      <c r="D28" s="1"/>
      <c r="E28" s="212"/>
      <c r="F28" s="1"/>
    </row>
    <row r="29" spans="1:6" x14ac:dyDescent="0.25">
      <c r="A29" s="153">
        <v>44731</v>
      </c>
      <c r="B29" s="154" t="s">
        <v>656</v>
      </c>
      <c r="C29" s="155" t="s">
        <v>176</v>
      </c>
      <c r="D29" s="156" t="s">
        <v>674</v>
      </c>
      <c r="E29" s="215">
        <v>1070</v>
      </c>
      <c r="F29" s="159"/>
    </row>
    <row r="30" spans="1:6" x14ac:dyDescent="0.25">
      <c r="A30" s="152"/>
      <c r="B30" s="133" t="s">
        <v>675</v>
      </c>
      <c r="C30" s="1"/>
      <c r="D30" s="1"/>
      <c r="E30" s="212"/>
      <c r="F30" s="1"/>
    </row>
    <row r="31" spans="1:6" x14ac:dyDescent="0.25">
      <c r="A31" s="153">
        <v>44736</v>
      </c>
      <c r="B31" s="154" t="s">
        <v>656</v>
      </c>
      <c r="C31" s="155" t="s">
        <v>176</v>
      </c>
      <c r="D31" s="156" t="s">
        <v>676</v>
      </c>
      <c r="E31" s="215">
        <v>860</v>
      </c>
      <c r="F31" s="159"/>
    </row>
    <row r="32" spans="1:6" x14ac:dyDescent="0.25">
      <c r="A32" s="152"/>
      <c r="B32" s="133" t="s">
        <v>677</v>
      </c>
      <c r="C32" s="1"/>
      <c r="D32" s="1"/>
      <c r="E32" s="212"/>
      <c r="F32" s="1"/>
    </row>
    <row r="33" spans="1:6" x14ac:dyDescent="0.25">
      <c r="A33" s="153">
        <v>44736</v>
      </c>
      <c r="B33" s="154" t="s">
        <v>656</v>
      </c>
      <c r="C33" s="155" t="s">
        <v>176</v>
      </c>
      <c r="D33" s="156" t="s">
        <v>678</v>
      </c>
      <c r="E33" s="215">
        <v>2206</v>
      </c>
      <c r="F33" s="159"/>
    </row>
    <row r="34" spans="1:6" x14ac:dyDescent="0.25">
      <c r="A34" s="152"/>
      <c r="B34" s="133" t="s">
        <v>679</v>
      </c>
      <c r="C34" s="1"/>
      <c r="D34" s="1"/>
      <c r="E34" s="212"/>
      <c r="F34" s="1"/>
    </row>
    <row r="35" spans="1:6" x14ac:dyDescent="0.25">
      <c r="A35" s="153">
        <v>44742</v>
      </c>
      <c r="B35" s="154" t="s">
        <v>656</v>
      </c>
      <c r="C35" s="155" t="s">
        <v>176</v>
      </c>
      <c r="D35" s="156" t="s">
        <v>680</v>
      </c>
      <c r="E35" s="215">
        <v>559</v>
      </c>
      <c r="F35" s="159"/>
    </row>
    <row r="36" spans="1:6" x14ac:dyDescent="0.25">
      <c r="A36" s="152"/>
      <c r="B36" s="133" t="s">
        <v>681</v>
      </c>
      <c r="C36" s="1"/>
      <c r="D36" s="1"/>
      <c r="E36" s="212"/>
      <c r="F36" s="1"/>
    </row>
    <row r="37" spans="1:6" x14ac:dyDescent="0.25">
      <c r="A37" s="153">
        <v>44747</v>
      </c>
      <c r="B37" s="154" t="s">
        <v>656</v>
      </c>
      <c r="C37" s="155" t="s">
        <v>176</v>
      </c>
      <c r="D37" s="156" t="s">
        <v>682</v>
      </c>
      <c r="E37" s="215">
        <v>2360</v>
      </c>
      <c r="F37" s="159"/>
    </row>
    <row r="38" spans="1:6" x14ac:dyDescent="0.25">
      <c r="A38" s="152"/>
      <c r="B38" s="133" t="s">
        <v>683</v>
      </c>
      <c r="C38" s="1"/>
      <c r="D38" s="1"/>
      <c r="E38" s="212"/>
      <c r="F38" s="1"/>
    </row>
    <row r="39" spans="1:6" x14ac:dyDescent="0.25">
      <c r="A39" s="146">
        <v>44756</v>
      </c>
      <c r="B39" s="160"/>
      <c r="C39" s="145"/>
      <c r="D39" s="2"/>
      <c r="E39" s="214">
        <v>6258</v>
      </c>
      <c r="F39" s="159"/>
    </row>
    <row r="40" spans="1:6" x14ac:dyDescent="0.25">
      <c r="A40" s="5"/>
      <c r="B40" s="133" t="s">
        <v>684</v>
      </c>
      <c r="C40" s="161"/>
      <c r="D40" s="161"/>
      <c r="E40" s="216"/>
      <c r="F40" s="1"/>
    </row>
    <row r="41" spans="1:6" x14ac:dyDescent="0.25">
      <c r="A41" s="163">
        <v>44770</v>
      </c>
      <c r="B41" s="160"/>
      <c r="C41" s="145"/>
      <c r="D41" s="145"/>
      <c r="E41" s="214">
        <v>3845</v>
      </c>
      <c r="F41" s="159"/>
    </row>
    <row r="42" spans="1:6" x14ac:dyDescent="0.25">
      <c r="A42" s="164"/>
      <c r="B42" s="133" t="s">
        <v>685</v>
      </c>
      <c r="C42" s="1"/>
      <c r="D42" s="1"/>
      <c r="E42" s="212"/>
      <c r="F42" s="1"/>
    </row>
    <row r="43" spans="1:6" x14ac:dyDescent="0.25">
      <c r="A43" s="153">
        <v>44850</v>
      </c>
      <c r="B43" s="91" t="s">
        <v>1287</v>
      </c>
      <c r="C43" s="232" t="s">
        <v>176</v>
      </c>
      <c r="D43" s="156" t="s">
        <v>1288</v>
      </c>
      <c r="E43" s="233">
        <v>2325</v>
      </c>
      <c r="F43" s="1"/>
    </row>
    <row r="44" spans="1:6" x14ac:dyDescent="0.25">
      <c r="A44" s="153">
        <v>44862</v>
      </c>
      <c r="B44" s="91" t="s">
        <v>1287</v>
      </c>
      <c r="C44" s="232" t="s">
        <v>176</v>
      </c>
      <c r="D44" s="156" t="s">
        <v>1289</v>
      </c>
      <c r="E44" s="233">
        <v>1555</v>
      </c>
      <c r="F44" s="1"/>
    </row>
    <row r="45" spans="1:6" x14ac:dyDescent="0.25">
      <c r="A45" s="153">
        <v>44873</v>
      </c>
      <c r="B45" s="91" t="s">
        <v>1290</v>
      </c>
      <c r="C45" s="232" t="s">
        <v>176</v>
      </c>
      <c r="D45" s="156" t="s">
        <v>1291</v>
      </c>
      <c r="E45" s="233">
        <v>15388</v>
      </c>
      <c r="F45" s="1"/>
    </row>
    <row r="46" spans="1:6" x14ac:dyDescent="0.25">
      <c r="A46" s="153">
        <v>44883</v>
      </c>
      <c r="B46" s="91" t="s">
        <v>1287</v>
      </c>
      <c r="C46" s="232" t="s">
        <v>176</v>
      </c>
      <c r="D46" s="156" t="s">
        <v>1292</v>
      </c>
      <c r="E46" s="233">
        <v>1430</v>
      </c>
      <c r="F46" s="1"/>
    </row>
    <row r="47" spans="1:6" x14ac:dyDescent="0.25">
      <c r="A47" s="153">
        <v>44900</v>
      </c>
      <c r="B47" s="91" t="s">
        <v>1287</v>
      </c>
      <c r="C47" s="232" t="s">
        <v>176</v>
      </c>
      <c r="D47" s="156" t="s">
        <v>1293</v>
      </c>
      <c r="E47" s="233">
        <v>2704</v>
      </c>
      <c r="F47" s="1"/>
    </row>
    <row r="48" spans="1:6" x14ac:dyDescent="0.25">
      <c r="A48" s="153">
        <v>44907</v>
      </c>
      <c r="B48" s="91" t="s">
        <v>1287</v>
      </c>
      <c r="C48" s="232" t="s">
        <v>176</v>
      </c>
      <c r="D48" s="156" t="s">
        <v>1294</v>
      </c>
      <c r="E48" s="233">
        <v>1590</v>
      </c>
      <c r="F48" s="1"/>
    </row>
    <row r="49" spans="1:6" x14ac:dyDescent="0.25">
      <c r="A49" s="153">
        <v>44920</v>
      </c>
      <c r="B49" s="91" t="s">
        <v>1287</v>
      </c>
      <c r="C49" s="232" t="s">
        <v>176</v>
      </c>
      <c r="D49" s="156" t="s">
        <v>1295</v>
      </c>
      <c r="E49" s="233">
        <v>3064</v>
      </c>
      <c r="F49" s="1"/>
    </row>
    <row r="50" spans="1:6" x14ac:dyDescent="0.25">
      <c r="A50" s="153">
        <v>44934</v>
      </c>
      <c r="B50" s="154" t="s">
        <v>1638</v>
      </c>
      <c r="C50" s="155" t="s">
        <v>176</v>
      </c>
      <c r="D50" s="156" t="s">
        <v>1639</v>
      </c>
      <c r="E50" s="215">
        <v>2689</v>
      </c>
      <c r="F50" s="1"/>
    </row>
    <row r="51" spans="1:6" x14ac:dyDescent="0.25">
      <c r="A51" s="146">
        <v>44974</v>
      </c>
      <c r="B51" s="148" t="s">
        <v>1638</v>
      </c>
      <c r="C51" s="77" t="s">
        <v>176</v>
      </c>
      <c r="D51" s="2" t="s">
        <v>1640</v>
      </c>
      <c r="E51" s="214">
        <v>3426</v>
      </c>
      <c r="F51" s="1"/>
    </row>
    <row r="52" spans="1:6" x14ac:dyDescent="0.25">
      <c r="A52" s="146">
        <v>44980</v>
      </c>
      <c r="B52" s="148" t="s">
        <v>1641</v>
      </c>
      <c r="C52" s="77" t="s">
        <v>176</v>
      </c>
      <c r="D52" s="2" t="s">
        <v>1642</v>
      </c>
      <c r="E52" s="214">
        <v>6200</v>
      </c>
      <c r="F52" s="1"/>
    </row>
    <row r="53" spans="1:6" x14ac:dyDescent="0.25">
      <c r="A53" s="146">
        <v>44980</v>
      </c>
      <c r="B53" s="148" t="s">
        <v>1641</v>
      </c>
      <c r="C53" s="77" t="s">
        <v>176</v>
      </c>
      <c r="D53" s="2" t="s">
        <v>1643</v>
      </c>
      <c r="E53" s="214">
        <v>28040</v>
      </c>
      <c r="F53" s="1"/>
    </row>
    <row r="54" spans="1:6" x14ac:dyDescent="0.25">
      <c r="A54" s="146">
        <v>44981</v>
      </c>
      <c r="B54" s="148" t="s">
        <v>1638</v>
      </c>
      <c r="C54" s="77" t="s">
        <v>176</v>
      </c>
      <c r="D54" s="2" t="s">
        <v>1644</v>
      </c>
      <c r="E54" s="214">
        <v>2875</v>
      </c>
      <c r="F54" s="1"/>
    </row>
    <row r="55" spans="1:6" x14ac:dyDescent="0.25">
      <c r="A55" s="146">
        <v>45053</v>
      </c>
      <c r="B55" s="148" t="s">
        <v>1638</v>
      </c>
      <c r="C55" s="77" t="s">
        <v>176</v>
      </c>
      <c r="D55" s="2" t="s">
        <v>2191</v>
      </c>
      <c r="E55" s="214">
        <v>1395</v>
      </c>
      <c r="F55" s="1"/>
    </row>
    <row r="56" spans="1:6" x14ac:dyDescent="0.25">
      <c r="A56" s="146">
        <v>45059</v>
      </c>
      <c r="B56" s="148" t="s">
        <v>1638</v>
      </c>
      <c r="C56" s="77" t="s">
        <v>176</v>
      </c>
      <c r="D56" s="2" t="s">
        <v>2192</v>
      </c>
      <c r="E56" s="214">
        <v>2015</v>
      </c>
      <c r="F56" s="1"/>
    </row>
    <row r="57" spans="1:6" x14ac:dyDescent="0.25">
      <c r="A57" s="146">
        <v>45061</v>
      </c>
      <c r="B57" s="148" t="s">
        <v>1638</v>
      </c>
      <c r="C57" s="77" t="s">
        <v>176</v>
      </c>
      <c r="D57" s="2" t="s">
        <v>2193</v>
      </c>
      <c r="E57" s="214">
        <v>925</v>
      </c>
      <c r="F57" s="1"/>
    </row>
    <row r="58" spans="1:6" x14ac:dyDescent="0.25">
      <c r="A58" s="146">
        <v>45075</v>
      </c>
      <c r="B58" s="148" t="s">
        <v>1638</v>
      </c>
      <c r="C58" s="77" t="s">
        <v>176</v>
      </c>
      <c r="D58" s="2" t="s">
        <v>2194</v>
      </c>
      <c r="E58" s="214">
        <v>1850</v>
      </c>
      <c r="F58" s="1"/>
    </row>
    <row r="59" spans="1:6" x14ac:dyDescent="0.25">
      <c r="A59" s="146">
        <v>45075</v>
      </c>
      <c r="B59" s="148" t="s">
        <v>1638</v>
      </c>
      <c r="C59" s="77" t="s">
        <v>176</v>
      </c>
      <c r="D59" s="2" t="s">
        <v>2195</v>
      </c>
      <c r="E59" s="214">
        <v>3380</v>
      </c>
      <c r="F59" s="1"/>
    </row>
    <row r="60" spans="1:6" x14ac:dyDescent="0.25">
      <c r="A60" s="146">
        <v>45090</v>
      </c>
      <c r="B60" s="148" t="s">
        <v>1638</v>
      </c>
      <c r="C60" s="77" t="s">
        <v>176</v>
      </c>
      <c r="D60" s="2" t="s">
        <v>2196</v>
      </c>
      <c r="E60" s="214">
        <v>2950</v>
      </c>
      <c r="F60" s="1"/>
    </row>
    <row r="61" spans="1:6" x14ac:dyDescent="0.25">
      <c r="A61" s="146">
        <v>45149</v>
      </c>
      <c r="B61" s="148" t="s">
        <v>1638</v>
      </c>
      <c r="C61" s="77" t="s">
        <v>176</v>
      </c>
      <c r="D61" s="2" t="s">
        <v>2211</v>
      </c>
      <c r="E61" s="214">
        <v>1215</v>
      </c>
      <c r="F61" s="1"/>
    </row>
    <row r="62" spans="1:6" x14ac:dyDescent="0.25">
      <c r="A62" s="146">
        <v>45153</v>
      </c>
      <c r="B62" s="148" t="s">
        <v>1638</v>
      </c>
      <c r="C62" s="77" t="s">
        <v>176</v>
      </c>
      <c r="D62" s="2" t="s">
        <v>2533</v>
      </c>
      <c r="E62" s="214">
        <v>1985</v>
      </c>
      <c r="F62" s="1"/>
    </row>
    <row r="63" spans="1:6" x14ac:dyDescent="0.25">
      <c r="A63" s="146">
        <v>45157</v>
      </c>
      <c r="B63" s="148" t="s">
        <v>1638</v>
      </c>
      <c r="C63" s="77" t="s">
        <v>176</v>
      </c>
      <c r="D63" s="2" t="s">
        <v>2543</v>
      </c>
      <c r="E63" s="214">
        <v>1777.5</v>
      </c>
      <c r="F63" s="1"/>
    </row>
    <row r="64" spans="1:6" x14ac:dyDescent="0.25">
      <c r="A64" s="146">
        <v>45161</v>
      </c>
      <c r="B64" s="148" t="s">
        <v>1638</v>
      </c>
      <c r="C64" s="77" t="s">
        <v>176</v>
      </c>
      <c r="D64" s="2" t="s">
        <v>2544</v>
      </c>
      <c r="E64" s="214">
        <v>2555</v>
      </c>
      <c r="F64" s="1"/>
    </row>
    <row r="65" spans="1:6" x14ac:dyDescent="0.25">
      <c r="A65" s="146">
        <v>45161</v>
      </c>
      <c r="B65" s="148" t="s">
        <v>1638</v>
      </c>
      <c r="C65" s="77" t="s">
        <v>176</v>
      </c>
      <c r="D65" s="2" t="s">
        <v>2545</v>
      </c>
      <c r="E65" s="214">
        <v>4020</v>
      </c>
      <c r="F65" s="1"/>
    </row>
    <row r="66" spans="1:6" x14ac:dyDescent="0.25">
      <c r="A66" s="146">
        <v>45171</v>
      </c>
      <c r="B66" s="148" t="s">
        <v>1641</v>
      </c>
      <c r="C66" s="77" t="s">
        <v>176</v>
      </c>
      <c r="D66" s="2" t="s">
        <v>2546</v>
      </c>
      <c r="E66" s="214">
        <v>42235</v>
      </c>
      <c r="F66" s="1"/>
    </row>
    <row r="67" spans="1:6" x14ac:dyDescent="0.25">
      <c r="A67" s="146">
        <v>45172</v>
      </c>
      <c r="B67" s="148" t="s">
        <v>1638</v>
      </c>
      <c r="C67" s="77" t="s">
        <v>176</v>
      </c>
      <c r="D67" s="2" t="s">
        <v>2537</v>
      </c>
      <c r="E67" s="214">
        <v>1570</v>
      </c>
      <c r="F67" s="1"/>
    </row>
    <row r="68" spans="1:6" x14ac:dyDescent="0.25">
      <c r="A68" s="146">
        <v>45172</v>
      </c>
      <c r="B68" s="148" t="s">
        <v>1638</v>
      </c>
      <c r="C68" s="77" t="s">
        <v>176</v>
      </c>
      <c r="D68" s="2" t="s">
        <v>2547</v>
      </c>
      <c r="E68" s="214">
        <v>3786</v>
      </c>
      <c r="F68" s="1"/>
    </row>
    <row r="69" spans="1:6" x14ac:dyDescent="0.25">
      <c r="A69" s="146">
        <v>45179</v>
      </c>
      <c r="B69" s="148" t="s">
        <v>1641</v>
      </c>
      <c r="C69" s="77" t="s">
        <v>176</v>
      </c>
      <c r="D69" s="2" t="s">
        <v>2548</v>
      </c>
      <c r="E69" s="214">
        <v>18000</v>
      </c>
      <c r="F69" s="1"/>
    </row>
    <row r="70" spans="1:6" x14ac:dyDescent="0.25">
      <c r="A70" s="146">
        <v>45180</v>
      </c>
      <c r="B70" s="148" t="s">
        <v>1638</v>
      </c>
      <c r="C70" s="77" t="s">
        <v>176</v>
      </c>
      <c r="D70" s="2" t="s">
        <v>2549</v>
      </c>
      <c r="E70" s="214">
        <v>2328</v>
      </c>
      <c r="F70" s="1"/>
    </row>
    <row r="71" spans="1:6" x14ac:dyDescent="0.25">
      <c r="A71" s="146">
        <v>45180</v>
      </c>
      <c r="B71" s="148" t="s">
        <v>1641</v>
      </c>
      <c r="C71" s="77" t="s">
        <v>176</v>
      </c>
      <c r="D71" s="2" t="s">
        <v>2550</v>
      </c>
      <c r="E71" s="214">
        <v>77135</v>
      </c>
      <c r="F71" s="1"/>
    </row>
    <row r="72" spans="1:6" x14ac:dyDescent="0.25">
      <c r="A72" s="146">
        <v>45184</v>
      </c>
      <c r="B72" s="148" t="s">
        <v>1638</v>
      </c>
      <c r="C72" s="77" t="s">
        <v>176</v>
      </c>
      <c r="D72" s="2" t="s">
        <v>2551</v>
      </c>
      <c r="E72" s="214">
        <v>4405</v>
      </c>
      <c r="F72" s="1"/>
    </row>
    <row r="73" spans="1:6" x14ac:dyDescent="0.25">
      <c r="A73" s="146">
        <v>45192</v>
      </c>
      <c r="B73" s="148" t="s">
        <v>1638</v>
      </c>
      <c r="C73" s="77" t="s">
        <v>176</v>
      </c>
      <c r="D73" s="2" t="s">
        <v>2552</v>
      </c>
      <c r="E73" s="214">
        <v>1465</v>
      </c>
      <c r="F73" s="1"/>
    </row>
    <row r="74" spans="1:6" x14ac:dyDescent="0.25">
      <c r="A74" s="146">
        <v>45199</v>
      </c>
      <c r="B74" s="148" t="s">
        <v>1638</v>
      </c>
      <c r="C74" s="77" t="s">
        <v>176</v>
      </c>
      <c r="D74" s="2" t="s">
        <v>2553</v>
      </c>
      <c r="E74" s="214">
        <v>1500</v>
      </c>
      <c r="F74" s="1"/>
    </row>
    <row r="75" spans="1:6" x14ac:dyDescent="0.25">
      <c r="A75" s="153">
        <v>45204</v>
      </c>
      <c r="B75" s="154" t="s">
        <v>1638</v>
      </c>
      <c r="C75" s="155" t="s">
        <v>176</v>
      </c>
      <c r="D75" s="156" t="s">
        <v>2795</v>
      </c>
      <c r="E75" s="215">
        <v>1740</v>
      </c>
      <c r="F75" s="1"/>
    </row>
    <row r="76" spans="1:6" x14ac:dyDescent="0.25">
      <c r="A76" s="146">
        <v>45232</v>
      </c>
      <c r="B76" s="148" t="s">
        <v>1638</v>
      </c>
      <c r="C76" s="77" t="s">
        <v>176</v>
      </c>
      <c r="D76" s="2" t="s">
        <v>2796</v>
      </c>
      <c r="E76" s="214">
        <v>2363</v>
      </c>
      <c r="F76" s="1"/>
    </row>
    <row r="77" spans="1:6" x14ac:dyDescent="0.25">
      <c r="A77" s="146">
        <v>45234</v>
      </c>
      <c r="B77" s="148" t="s">
        <v>1641</v>
      </c>
      <c r="C77" s="77" t="s">
        <v>176</v>
      </c>
      <c r="D77" s="2" t="s">
        <v>2797</v>
      </c>
      <c r="E77" s="214">
        <v>62880</v>
      </c>
      <c r="F77" s="1"/>
    </row>
    <row r="78" spans="1:6" x14ac:dyDescent="0.25">
      <c r="A78" s="146">
        <v>45235</v>
      </c>
      <c r="B78" s="148" t="s">
        <v>1641</v>
      </c>
      <c r="C78" s="77" t="s">
        <v>176</v>
      </c>
      <c r="D78" s="2" t="s">
        <v>2798</v>
      </c>
      <c r="E78" s="214">
        <v>69130</v>
      </c>
      <c r="F78" s="1"/>
    </row>
    <row r="79" spans="1:6" x14ac:dyDescent="0.25">
      <c r="A79" s="146">
        <v>45235</v>
      </c>
      <c r="B79" s="148" t="s">
        <v>1638</v>
      </c>
      <c r="C79" s="77" t="s">
        <v>176</v>
      </c>
      <c r="D79" s="2" t="s">
        <v>2799</v>
      </c>
      <c r="E79" s="214">
        <v>5213</v>
      </c>
      <c r="F79" s="1"/>
    </row>
    <row r="80" spans="1:6" x14ac:dyDescent="0.25">
      <c r="A80" s="146">
        <v>45244</v>
      </c>
      <c r="B80" s="148" t="s">
        <v>1638</v>
      </c>
      <c r="C80" s="77" t="s">
        <v>176</v>
      </c>
      <c r="D80" s="2" t="s">
        <v>2800</v>
      </c>
      <c r="E80" s="214">
        <v>2960</v>
      </c>
      <c r="F80" s="1"/>
    </row>
    <row r="81" spans="1:6" x14ac:dyDescent="0.25">
      <c r="A81" s="146">
        <v>45248</v>
      </c>
      <c r="B81" s="148" t="s">
        <v>1638</v>
      </c>
      <c r="C81" s="77" t="s">
        <v>176</v>
      </c>
      <c r="D81" s="2" t="s">
        <v>2801</v>
      </c>
      <c r="E81" s="214">
        <v>2183</v>
      </c>
      <c r="F81" s="1"/>
    </row>
    <row r="82" spans="1:6" x14ac:dyDescent="0.25">
      <c r="A82" s="146">
        <v>45249</v>
      </c>
      <c r="B82" s="148" t="s">
        <v>1641</v>
      </c>
      <c r="C82" s="77" t="s">
        <v>176</v>
      </c>
      <c r="D82" s="2" t="s">
        <v>2802</v>
      </c>
      <c r="E82" s="214">
        <v>13500</v>
      </c>
      <c r="F82" s="1"/>
    </row>
    <row r="83" spans="1:6" x14ac:dyDescent="0.25">
      <c r="A83" s="236"/>
      <c r="B83" s="263"/>
      <c r="C83" s="237"/>
      <c r="D83" s="5"/>
      <c r="E83" s="244"/>
      <c r="F83" s="1"/>
    </row>
    <row r="84" spans="1:6" x14ac:dyDescent="0.25">
      <c r="A84" s="164"/>
      <c r="B84" s="133"/>
      <c r="C84" s="1"/>
      <c r="D84" s="1"/>
      <c r="E84" s="212"/>
      <c r="F84" s="1"/>
    </row>
    <row r="85" spans="1:6" x14ac:dyDescent="0.25">
      <c r="A85" s="164"/>
      <c r="B85" s="133"/>
      <c r="C85" s="1"/>
      <c r="D85" s="1"/>
      <c r="E85" s="212"/>
      <c r="F85" s="1"/>
    </row>
    <row r="86" spans="1:6" x14ac:dyDescent="0.25">
      <c r="A86" s="295"/>
      <c r="B86" s="295"/>
      <c r="C86" s="295"/>
      <c r="D86" s="295"/>
      <c r="E86" s="214">
        <f>SUM(E7:E85)</f>
        <v>458620.5</v>
      </c>
      <c r="F86" s="1"/>
    </row>
  </sheetData>
  <mergeCells count="6">
    <mergeCell ref="A86:D8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3AC6-C2B3-44A1-858D-69C752780C8C}">
  <dimension ref="A1:F93"/>
  <sheetViews>
    <sheetView topLeftCell="A69" workbookViewId="0">
      <selection activeCell="A75" sqref="A75:E83"/>
    </sheetView>
  </sheetViews>
  <sheetFormatPr defaultRowHeight="15" x14ac:dyDescent="0.25"/>
  <cols>
    <col min="2" max="2" width="51.85546875" bestFit="1" customWidth="1"/>
    <col min="5" max="5" width="15.5703125" style="34" bestFit="1" customWidth="1"/>
  </cols>
  <sheetData>
    <row r="1" spans="1:6" ht="15.75" x14ac:dyDescent="0.25">
      <c r="A1" s="293" t="s">
        <v>156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686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44384</v>
      </c>
      <c r="B7" s="148" t="s">
        <v>687</v>
      </c>
      <c r="C7" s="77" t="s">
        <v>176</v>
      </c>
      <c r="D7" s="2" t="s">
        <v>688</v>
      </c>
      <c r="E7" s="214">
        <v>622500</v>
      </c>
      <c r="F7" s="151"/>
    </row>
    <row r="8" spans="1:6" x14ac:dyDescent="0.25">
      <c r="A8" s="152"/>
      <c r="B8" s="133" t="s">
        <v>689</v>
      </c>
      <c r="C8" s="1"/>
      <c r="D8" s="1"/>
      <c r="E8" s="212"/>
      <c r="F8" s="1"/>
    </row>
    <row r="9" spans="1:6" x14ac:dyDescent="0.25">
      <c r="A9" s="146">
        <v>44397</v>
      </c>
      <c r="B9" s="160"/>
      <c r="C9" s="145"/>
      <c r="D9" s="2"/>
      <c r="E9" s="214">
        <v>390000</v>
      </c>
      <c r="F9" s="159"/>
    </row>
    <row r="10" spans="1:6" x14ac:dyDescent="0.25">
      <c r="A10" s="5"/>
      <c r="B10" s="133" t="s">
        <v>690</v>
      </c>
      <c r="C10" s="161"/>
      <c r="D10" s="161"/>
      <c r="E10" s="216"/>
      <c r="F10" s="1"/>
    </row>
    <row r="11" spans="1:6" x14ac:dyDescent="0.25">
      <c r="A11" s="163">
        <v>44455</v>
      </c>
      <c r="B11" s="160"/>
      <c r="C11" s="145"/>
      <c r="D11" s="145"/>
      <c r="E11" s="214">
        <v>348020.8</v>
      </c>
      <c r="F11" s="159"/>
    </row>
    <row r="12" spans="1:6" x14ac:dyDescent="0.25">
      <c r="A12" s="164"/>
      <c r="B12" s="133" t="s">
        <v>691</v>
      </c>
      <c r="C12" s="1"/>
      <c r="D12" s="1"/>
      <c r="E12" s="212"/>
      <c r="F12" s="1"/>
    </row>
    <row r="13" spans="1:6" x14ac:dyDescent="0.25">
      <c r="A13" s="153">
        <v>44669</v>
      </c>
      <c r="B13" s="154" t="s">
        <v>687</v>
      </c>
      <c r="C13" s="155" t="s">
        <v>176</v>
      </c>
      <c r="D13" s="156" t="s">
        <v>692</v>
      </c>
      <c r="E13" s="215">
        <v>1747500</v>
      </c>
      <c r="F13" s="159"/>
    </row>
    <row r="14" spans="1:6" x14ac:dyDescent="0.25">
      <c r="A14" s="152"/>
      <c r="B14" s="165" t="s">
        <v>693</v>
      </c>
      <c r="C14" s="1"/>
      <c r="D14" s="1"/>
      <c r="E14" s="212"/>
      <c r="F14" s="1"/>
    </row>
    <row r="15" spans="1:6" x14ac:dyDescent="0.25">
      <c r="A15" s="153">
        <v>44851</v>
      </c>
      <c r="B15" s="91" t="s">
        <v>1296</v>
      </c>
      <c r="C15" s="232" t="s">
        <v>176</v>
      </c>
      <c r="D15" s="156" t="s">
        <v>1297</v>
      </c>
      <c r="E15" s="233">
        <v>4000000</v>
      </c>
      <c r="F15" s="1"/>
    </row>
    <row r="16" spans="1:6" x14ac:dyDescent="0.25">
      <c r="A16" s="153">
        <v>44872</v>
      </c>
      <c r="B16" s="91" t="s">
        <v>1296</v>
      </c>
      <c r="C16" s="232" t="s">
        <v>176</v>
      </c>
      <c r="D16" s="156" t="s">
        <v>1298</v>
      </c>
      <c r="E16" s="233">
        <v>4000000</v>
      </c>
      <c r="F16" s="1"/>
    </row>
    <row r="17" spans="1:6" x14ac:dyDescent="0.25">
      <c r="A17" s="153">
        <v>44880</v>
      </c>
      <c r="B17" s="91" t="s">
        <v>1296</v>
      </c>
      <c r="C17" s="232" t="s">
        <v>176</v>
      </c>
      <c r="D17" s="156" t="s">
        <v>1299</v>
      </c>
      <c r="E17" s="233">
        <v>4500000</v>
      </c>
      <c r="F17" s="1"/>
    </row>
    <row r="18" spans="1:6" x14ac:dyDescent="0.25">
      <c r="A18" s="153">
        <v>44886</v>
      </c>
      <c r="B18" s="91" t="s">
        <v>1296</v>
      </c>
      <c r="C18" s="232" t="s">
        <v>176</v>
      </c>
      <c r="D18" s="156" t="s">
        <v>1300</v>
      </c>
      <c r="E18" s="233">
        <v>4000000</v>
      </c>
      <c r="F18" s="1"/>
    </row>
    <row r="19" spans="1:6" x14ac:dyDescent="0.25">
      <c r="A19" s="153">
        <v>44895</v>
      </c>
      <c r="B19" s="91" t="s">
        <v>1296</v>
      </c>
      <c r="C19" s="232" t="s">
        <v>176</v>
      </c>
      <c r="D19" s="156" t="s">
        <v>1301</v>
      </c>
      <c r="E19" s="233">
        <v>1500000</v>
      </c>
      <c r="F19" s="1"/>
    </row>
    <row r="20" spans="1:6" x14ac:dyDescent="0.25">
      <c r="A20" s="153">
        <v>44905</v>
      </c>
      <c r="B20" s="91" t="s">
        <v>1296</v>
      </c>
      <c r="C20" s="232" t="s">
        <v>176</v>
      </c>
      <c r="D20" s="156" t="s">
        <v>1302</v>
      </c>
      <c r="E20" s="233">
        <v>5000000</v>
      </c>
      <c r="F20" s="1"/>
    </row>
    <row r="21" spans="1:6" x14ac:dyDescent="0.25">
      <c r="A21" s="153">
        <v>44919</v>
      </c>
      <c r="B21" s="91" t="s">
        <v>1296</v>
      </c>
      <c r="C21" s="232" t="s">
        <v>176</v>
      </c>
      <c r="D21" s="156" t="s">
        <v>1303</v>
      </c>
      <c r="E21" s="233">
        <v>5000000</v>
      </c>
      <c r="F21" s="1"/>
    </row>
    <row r="22" spans="1:6" x14ac:dyDescent="0.25">
      <c r="A22" s="153">
        <v>44922</v>
      </c>
      <c r="B22" s="91" t="s">
        <v>1242</v>
      </c>
      <c r="C22" s="232" t="s">
        <v>176</v>
      </c>
      <c r="D22" s="156" t="s">
        <v>1304</v>
      </c>
      <c r="E22" s="233">
        <v>68133</v>
      </c>
      <c r="F22" s="1"/>
    </row>
    <row r="23" spans="1:6" x14ac:dyDescent="0.25">
      <c r="A23" s="153">
        <v>44924</v>
      </c>
      <c r="B23" s="91" t="s">
        <v>1296</v>
      </c>
      <c r="C23" s="232" t="s">
        <v>176</v>
      </c>
      <c r="D23" s="156" t="s">
        <v>1305</v>
      </c>
      <c r="E23" s="233">
        <v>4325370</v>
      </c>
      <c r="F23" s="1"/>
    </row>
    <row r="24" spans="1:6" x14ac:dyDescent="0.25">
      <c r="A24" s="153">
        <v>44928</v>
      </c>
      <c r="B24" s="154" t="s">
        <v>578</v>
      </c>
      <c r="C24" s="155" t="s">
        <v>176</v>
      </c>
      <c r="D24" s="156" t="s">
        <v>1645</v>
      </c>
      <c r="E24" s="215">
        <v>68133</v>
      </c>
      <c r="F24" s="1"/>
    </row>
    <row r="25" spans="1:6" x14ac:dyDescent="0.25">
      <c r="A25" s="146">
        <v>44937</v>
      </c>
      <c r="B25" s="148" t="s">
        <v>1646</v>
      </c>
      <c r="C25" s="77" t="s">
        <v>176</v>
      </c>
      <c r="D25" s="2" t="s">
        <v>1647</v>
      </c>
      <c r="E25" s="214">
        <v>4325370</v>
      </c>
      <c r="F25" s="1"/>
    </row>
    <row r="26" spans="1:6" x14ac:dyDescent="0.25">
      <c r="A26" s="146">
        <v>44944</v>
      </c>
      <c r="B26" s="148" t="s">
        <v>1646</v>
      </c>
      <c r="C26" s="77" t="s">
        <v>176</v>
      </c>
      <c r="D26" s="2" t="s">
        <v>1648</v>
      </c>
      <c r="E26" s="214">
        <v>2162685</v>
      </c>
      <c r="F26" s="1"/>
    </row>
    <row r="27" spans="1:6" x14ac:dyDescent="0.25">
      <c r="A27" s="146">
        <v>44949</v>
      </c>
      <c r="B27" s="148" t="s">
        <v>578</v>
      </c>
      <c r="C27" s="77" t="s">
        <v>176</v>
      </c>
      <c r="D27" s="2" t="s">
        <v>987</v>
      </c>
      <c r="E27" s="214">
        <v>68133</v>
      </c>
      <c r="F27" s="1"/>
    </row>
    <row r="28" spans="1:6" x14ac:dyDescent="0.25">
      <c r="A28" s="146">
        <v>44949</v>
      </c>
      <c r="B28" s="148" t="s">
        <v>578</v>
      </c>
      <c r="C28" s="77" t="s">
        <v>176</v>
      </c>
      <c r="D28" s="2" t="s">
        <v>1649</v>
      </c>
      <c r="E28" s="214">
        <v>68133</v>
      </c>
      <c r="F28" s="1"/>
    </row>
    <row r="29" spans="1:6" x14ac:dyDescent="0.25">
      <c r="A29" s="146">
        <v>44951</v>
      </c>
      <c r="B29" s="148" t="s">
        <v>1646</v>
      </c>
      <c r="C29" s="77" t="s">
        <v>176</v>
      </c>
      <c r="D29" s="2" t="s">
        <v>1650</v>
      </c>
      <c r="E29" s="214">
        <v>2162685</v>
      </c>
      <c r="F29" s="1"/>
    </row>
    <row r="30" spans="1:6" x14ac:dyDescent="0.25">
      <c r="A30" s="146">
        <v>44954</v>
      </c>
      <c r="B30" s="148" t="s">
        <v>578</v>
      </c>
      <c r="C30" s="77" t="s">
        <v>176</v>
      </c>
      <c r="D30" s="2" t="s">
        <v>1651</v>
      </c>
      <c r="E30" s="214">
        <v>68133</v>
      </c>
      <c r="F30" s="1"/>
    </row>
    <row r="31" spans="1:6" x14ac:dyDescent="0.25">
      <c r="A31" s="146">
        <v>44954</v>
      </c>
      <c r="B31" s="148" t="s">
        <v>578</v>
      </c>
      <c r="C31" s="77" t="s">
        <v>176</v>
      </c>
      <c r="D31" s="2" t="s">
        <v>1652</v>
      </c>
      <c r="E31" s="214">
        <v>68133</v>
      </c>
      <c r="F31" s="1"/>
    </row>
    <row r="32" spans="1:6" x14ac:dyDescent="0.25">
      <c r="A32" s="146">
        <v>44960</v>
      </c>
      <c r="B32" s="148" t="s">
        <v>1646</v>
      </c>
      <c r="C32" s="77" t="s">
        <v>176</v>
      </c>
      <c r="D32" s="2" t="s">
        <v>1653</v>
      </c>
      <c r="E32" s="214">
        <v>2162685</v>
      </c>
      <c r="F32" s="1"/>
    </row>
    <row r="33" spans="1:6" x14ac:dyDescent="0.25">
      <c r="A33" s="146">
        <v>44961</v>
      </c>
      <c r="B33" s="148" t="s">
        <v>578</v>
      </c>
      <c r="C33" s="77" t="s">
        <v>176</v>
      </c>
      <c r="D33" s="2" t="s">
        <v>1652</v>
      </c>
      <c r="E33" s="214">
        <v>68133</v>
      </c>
      <c r="F33" s="1"/>
    </row>
    <row r="34" spans="1:6" x14ac:dyDescent="0.25">
      <c r="A34" s="146">
        <v>44968</v>
      </c>
      <c r="B34" s="148" t="s">
        <v>1646</v>
      </c>
      <c r="C34" s="77" t="s">
        <v>176</v>
      </c>
      <c r="D34" s="2" t="s">
        <v>1654</v>
      </c>
      <c r="E34" s="214">
        <v>2162685</v>
      </c>
      <c r="F34" s="1"/>
    </row>
    <row r="35" spans="1:6" x14ac:dyDescent="0.25">
      <c r="A35" s="146">
        <v>44974</v>
      </c>
      <c r="B35" s="148" t="s">
        <v>1646</v>
      </c>
      <c r="C35" s="77" t="s">
        <v>176</v>
      </c>
      <c r="D35" s="2" t="s">
        <v>1655</v>
      </c>
      <c r="E35" s="214">
        <v>2162685</v>
      </c>
      <c r="F35" s="1"/>
    </row>
    <row r="36" spans="1:6" x14ac:dyDescent="0.25">
      <c r="A36" s="146">
        <v>44975</v>
      </c>
      <c r="B36" s="148" t="s">
        <v>578</v>
      </c>
      <c r="C36" s="77" t="s">
        <v>176</v>
      </c>
      <c r="D36" s="2" t="s">
        <v>1656</v>
      </c>
      <c r="E36" s="214">
        <v>68133</v>
      </c>
      <c r="F36" s="1"/>
    </row>
    <row r="37" spans="1:6" x14ac:dyDescent="0.25">
      <c r="A37" s="146">
        <v>44975</v>
      </c>
      <c r="B37" s="148" t="s">
        <v>578</v>
      </c>
      <c r="C37" s="77" t="s">
        <v>176</v>
      </c>
      <c r="D37" s="2" t="s">
        <v>1657</v>
      </c>
      <c r="E37" s="214">
        <v>68133</v>
      </c>
      <c r="F37" s="1"/>
    </row>
    <row r="38" spans="1:6" x14ac:dyDescent="0.25">
      <c r="A38" s="146">
        <v>44981</v>
      </c>
      <c r="B38" s="148" t="s">
        <v>1646</v>
      </c>
      <c r="C38" s="77" t="s">
        <v>176</v>
      </c>
      <c r="D38" s="2" t="s">
        <v>1658</v>
      </c>
      <c r="E38" s="214">
        <v>2162685</v>
      </c>
      <c r="F38" s="1"/>
    </row>
    <row r="39" spans="1:6" x14ac:dyDescent="0.25">
      <c r="A39" s="146">
        <v>44988</v>
      </c>
      <c r="B39" s="148" t="s">
        <v>1646</v>
      </c>
      <c r="C39" s="77" t="s">
        <v>176</v>
      </c>
      <c r="D39" s="2" t="s">
        <v>1659</v>
      </c>
      <c r="E39" s="214">
        <v>2162685</v>
      </c>
      <c r="F39" s="1"/>
    </row>
    <row r="40" spans="1:6" x14ac:dyDescent="0.25">
      <c r="A40" s="146">
        <v>44998</v>
      </c>
      <c r="B40" s="148" t="s">
        <v>1646</v>
      </c>
      <c r="C40" s="77" t="s">
        <v>176</v>
      </c>
      <c r="D40" s="2" t="s">
        <v>1660</v>
      </c>
      <c r="E40" s="214">
        <v>4325370</v>
      </c>
      <c r="F40" s="1"/>
    </row>
    <row r="41" spans="1:6" x14ac:dyDescent="0.25">
      <c r="A41" s="146">
        <v>44998</v>
      </c>
      <c r="B41" s="148" t="s">
        <v>1646</v>
      </c>
      <c r="C41" s="77" t="s">
        <v>176</v>
      </c>
      <c r="D41" s="2" t="s">
        <v>1661</v>
      </c>
      <c r="E41" s="214">
        <v>1854160</v>
      </c>
      <c r="F41" s="1"/>
    </row>
    <row r="42" spans="1:6" x14ac:dyDescent="0.25">
      <c r="A42" s="146">
        <v>45013</v>
      </c>
      <c r="B42" s="148" t="s">
        <v>1646</v>
      </c>
      <c r="C42" s="77" t="s">
        <v>176</v>
      </c>
      <c r="D42" s="2" t="s">
        <v>1909</v>
      </c>
      <c r="E42" s="214">
        <v>4325370</v>
      </c>
      <c r="F42" s="1"/>
    </row>
    <row r="43" spans="1:6" x14ac:dyDescent="0.25">
      <c r="A43" s="146">
        <v>45021</v>
      </c>
      <c r="B43" s="148" t="s">
        <v>2197</v>
      </c>
      <c r="C43" s="77" t="s">
        <v>176</v>
      </c>
      <c r="D43" s="2" t="s">
        <v>2198</v>
      </c>
      <c r="E43" s="214">
        <v>58000</v>
      </c>
      <c r="F43" s="1"/>
    </row>
    <row r="44" spans="1:6" x14ac:dyDescent="0.25">
      <c r="A44" s="146">
        <v>45022</v>
      </c>
      <c r="B44" s="148" t="s">
        <v>578</v>
      </c>
      <c r="C44" s="77" t="s">
        <v>176</v>
      </c>
      <c r="D44" s="2" t="s">
        <v>2199</v>
      </c>
      <c r="E44" s="214">
        <v>68133</v>
      </c>
      <c r="F44" s="1"/>
    </row>
    <row r="45" spans="1:6" x14ac:dyDescent="0.25">
      <c r="A45" s="146">
        <v>45028</v>
      </c>
      <c r="B45" s="148" t="s">
        <v>2200</v>
      </c>
      <c r="C45" s="77" t="s">
        <v>176</v>
      </c>
      <c r="D45" s="2" t="s">
        <v>2201</v>
      </c>
      <c r="E45" s="214">
        <v>2162685</v>
      </c>
      <c r="F45" s="1"/>
    </row>
    <row r="46" spans="1:6" x14ac:dyDescent="0.25">
      <c r="A46" s="146">
        <v>45028</v>
      </c>
      <c r="B46" s="148" t="s">
        <v>2200</v>
      </c>
      <c r="C46" s="77" t="s">
        <v>176</v>
      </c>
      <c r="D46" s="2" t="s">
        <v>2202</v>
      </c>
      <c r="E46" s="214">
        <v>2317700</v>
      </c>
      <c r="F46" s="1"/>
    </row>
    <row r="47" spans="1:6" x14ac:dyDescent="0.25">
      <c r="A47" s="146">
        <v>45028</v>
      </c>
      <c r="B47" s="148" t="s">
        <v>2200</v>
      </c>
      <c r="C47" s="77" t="s">
        <v>176</v>
      </c>
      <c r="D47" s="2" t="s">
        <v>2203</v>
      </c>
      <c r="E47" s="214">
        <v>1545635</v>
      </c>
      <c r="F47" s="1"/>
    </row>
    <row r="48" spans="1:6" x14ac:dyDescent="0.25">
      <c r="A48" s="146">
        <v>45028</v>
      </c>
      <c r="B48" s="148" t="s">
        <v>2204</v>
      </c>
      <c r="C48" s="77" t="s">
        <v>176</v>
      </c>
      <c r="D48" s="2" t="s">
        <v>2205</v>
      </c>
      <c r="E48" s="214">
        <v>7000</v>
      </c>
      <c r="F48" s="1"/>
    </row>
    <row r="49" spans="1:6" x14ac:dyDescent="0.25">
      <c r="A49" s="146">
        <v>45029</v>
      </c>
      <c r="B49" s="148" t="s">
        <v>578</v>
      </c>
      <c r="C49" s="77" t="s">
        <v>176</v>
      </c>
      <c r="D49" s="2" t="s">
        <v>2206</v>
      </c>
      <c r="E49" s="214">
        <v>68133</v>
      </c>
      <c r="F49" s="1"/>
    </row>
    <row r="50" spans="1:6" x14ac:dyDescent="0.25">
      <c r="A50" s="146">
        <v>45033</v>
      </c>
      <c r="B50" s="148" t="s">
        <v>578</v>
      </c>
      <c r="C50" s="77" t="s">
        <v>176</v>
      </c>
      <c r="D50" s="2" t="s">
        <v>2207</v>
      </c>
      <c r="E50" s="214">
        <v>190773</v>
      </c>
      <c r="F50" s="1"/>
    </row>
    <row r="51" spans="1:6" x14ac:dyDescent="0.25">
      <c r="A51" s="146">
        <v>45035</v>
      </c>
      <c r="B51" s="148" t="s">
        <v>2208</v>
      </c>
      <c r="C51" s="77" t="s">
        <v>176</v>
      </c>
      <c r="D51" s="2" t="s">
        <v>2209</v>
      </c>
      <c r="E51" s="214">
        <v>4000</v>
      </c>
      <c r="F51" s="1"/>
    </row>
    <row r="52" spans="1:6" x14ac:dyDescent="0.25">
      <c r="A52" s="146">
        <v>45037</v>
      </c>
      <c r="B52" s="148" t="s">
        <v>2200</v>
      </c>
      <c r="C52" s="77" t="s">
        <v>176</v>
      </c>
      <c r="D52" s="2" t="s">
        <v>2210</v>
      </c>
      <c r="E52" s="214">
        <v>2162685</v>
      </c>
      <c r="F52" s="1"/>
    </row>
    <row r="53" spans="1:6" x14ac:dyDescent="0.25">
      <c r="A53" s="146">
        <v>45038</v>
      </c>
      <c r="B53" s="148" t="s">
        <v>578</v>
      </c>
      <c r="C53" s="77" t="s">
        <v>176</v>
      </c>
      <c r="D53" s="2" t="s">
        <v>2211</v>
      </c>
      <c r="E53" s="214">
        <v>68133</v>
      </c>
      <c r="F53" s="1"/>
    </row>
    <row r="54" spans="1:6" x14ac:dyDescent="0.25">
      <c r="A54" s="146">
        <v>45056</v>
      </c>
      <c r="B54" s="148" t="s">
        <v>2200</v>
      </c>
      <c r="C54" s="77" t="s">
        <v>176</v>
      </c>
      <c r="D54" s="2" t="s">
        <v>2212</v>
      </c>
      <c r="E54" s="214">
        <v>1854160</v>
      </c>
      <c r="F54" s="1"/>
    </row>
    <row r="55" spans="1:6" x14ac:dyDescent="0.25">
      <c r="A55" s="146">
        <v>45056</v>
      </c>
      <c r="B55" s="148" t="s">
        <v>2200</v>
      </c>
      <c r="C55" s="77" t="s">
        <v>176</v>
      </c>
      <c r="D55" s="2" t="s">
        <v>2213</v>
      </c>
      <c r="E55" s="214">
        <v>2473016</v>
      </c>
      <c r="F55" s="1"/>
    </row>
    <row r="56" spans="1:6" x14ac:dyDescent="0.25">
      <c r="A56" s="146">
        <v>45063</v>
      </c>
      <c r="B56" s="148" t="s">
        <v>2200</v>
      </c>
      <c r="C56" s="77" t="s">
        <v>176</v>
      </c>
      <c r="D56" s="2" t="s">
        <v>2214</v>
      </c>
      <c r="E56" s="214">
        <v>2162685</v>
      </c>
      <c r="F56" s="1"/>
    </row>
    <row r="57" spans="1:6" x14ac:dyDescent="0.25">
      <c r="A57" s="146">
        <v>45069</v>
      </c>
      <c r="B57" s="148" t="s">
        <v>2200</v>
      </c>
      <c r="C57" s="77" t="s">
        <v>176</v>
      </c>
      <c r="D57" s="2" t="s">
        <v>2215</v>
      </c>
      <c r="E57" s="214">
        <v>6845850</v>
      </c>
      <c r="F57" s="1"/>
    </row>
    <row r="58" spans="1:6" x14ac:dyDescent="0.25">
      <c r="A58" s="146">
        <v>45070</v>
      </c>
      <c r="B58" s="148" t="s">
        <v>578</v>
      </c>
      <c r="C58" s="77" t="s">
        <v>176</v>
      </c>
      <c r="D58" s="2" t="s">
        <v>2216</v>
      </c>
      <c r="E58" s="214">
        <v>68133</v>
      </c>
      <c r="F58" s="1"/>
    </row>
    <row r="59" spans="1:6" x14ac:dyDescent="0.25">
      <c r="A59" s="146">
        <v>45070</v>
      </c>
      <c r="B59" s="148" t="s">
        <v>578</v>
      </c>
      <c r="C59" s="77" t="s">
        <v>176</v>
      </c>
      <c r="D59" s="2" t="s">
        <v>2189</v>
      </c>
      <c r="E59" s="214">
        <v>109013</v>
      </c>
      <c r="F59" s="1"/>
    </row>
    <row r="60" spans="1:6" x14ac:dyDescent="0.25">
      <c r="A60" s="146">
        <v>45079</v>
      </c>
      <c r="B60" s="148" t="s">
        <v>2217</v>
      </c>
      <c r="C60" s="77" t="s">
        <v>176</v>
      </c>
      <c r="D60" s="2" t="s">
        <v>3</v>
      </c>
      <c r="E60" s="214">
        <v>116090</v>
      </c>
      <c r="F60" s="1"/>
    </row>
    <row r="61" spans="1:6" x14ac:dyDescent="0.25">
      <c r="A61" s="146">
        <v>45091</v>
      </c>
      <c r="B61" s="148" t="s">
        <v>578</v>
      </c>
      <c r="C61" s="77" t="s">
        <v>176</v>
      </c>
      <c r="D61" s="2" t="s">
        <v>2218</v>
      </c>
      <c r="E61" s="214">
        <v>163520</v>
      </c>
      <c r="F61" s="1"/>
    </row>
    <row r="62" spans="1:6" x14ac:dyDescent="0.25">
      <c r="A62" s="146">
        <v>45104</v>
      </c>
      <c r="B62" s="148" t="s">
        <v>2200</v>
      </c>
      <c r="C62" s="77" t="s">
        <v>176</v>
      </c>
      <c r="D62" s="2" t="s">
        <v>2219</v>
      </c>
      <c r="E62" s="214">
        <v>1545635</v>
      </c>
      <c r="F62" s="1"/>
    </row>
    <row r="63" spans="1:6" x14ac:dyDescent="0.25">
      <c r="A63" s="146">
        <v>45104</v>
      </c>
      <c r="B63" s="148" t="s">
        <v>2200</v>
      </c>
      <c r="C63" s="77" t="s">
        <v>176</v>
      </c>
      <c r="D63" s="2" t="s">
        <v>2220</v>
      </c>
      <c r="E63" s="214">
        <v>2317700</v>
      </c>
      <c r="F63" s="1"/>
    </row>
    <row r="64" spans="1:6" x14ac:dyDescent="0.25">
      <c r="A64" s="146">
        <v>45104</v>
      </c>
      <c r="B64" s="148" t="s">
        <v>2200</v>
      </c>
      <c r="C64" s="77" t="s">
        <v>176</v>
      </c>
      <c r="D64" s="2" t="s">
        <v>2221</v>
      </c>
      <c r="E64" s="214">
        <v>8133400</v>
      </c>
      <c r="F64" s="1"/>
    </row>
    <row r="65" spans="1:6" x14ac:dyDescent="0.25">
      <c r="A65" s="146">
        <v>45108</v>
      </c>
      <c r="B65" s="148" t="s">
        <v>2217</v>
      </c>
      <c r="C65" s="77" t="s">
        <v>176</v>
      </c>
      <c r="D65" s="2" t="s">
        <v>3</v>
      </c>
      <c r="E65" s="214">
        <v>87425</v>
      </c>
      <c r="F65" s="1"/>
    </row>
    <row r="66" spans="1:6" x14ac:dyDescent="0.25">
      <c r="A66" s="146">
        <v>45112</v>
      </c>
      <c r="B66" s="148" t="s">
        <v>2200</v>
      </c>
      <c r="C66" s="77" t="s">
        <v>176</v>
      </c>
      <c r="D66" s="2" t="s">
        <v>2530</v>
      </c>
      <c r="E66" s="214">
        <v>5400000</v>
      </c>
      <c r="F66" s="1"/>
    </row>
    <row r="67" spans="1:6" x14ac:dyDescent="0.25">
      <c r="A67" s="146">
        <v>45117</v>
      </c>
      <c r="B67" s="148" t="s">
        <v>578</v>
      </c>
      <c r="C67" s="77" t="s">
        <v>176</v>
      </c>
      <c r="D67" s="2" t="s">
        <v>2531</v>
      </c>
      <c r="E67" s="214">
        <v>217878</v>
      </c>
      <c r="F67" s="1"/>
    </row>
    <row r="68" spans="1:6" x14ac:dyDescent="0.25">
      <c r="A68" s="146">
        <v>45117</v>
      </c>
      <c r="B68" s="148" t="s">
        <v>578</v>
      </c>
      <c r="C68" s="77" t="s">
        <v>176</v>
      </c>
      <c r="D68" s="2" t="s">
        <v>2532</v>
      </c>
      <c r="E68" s="214">
        <v>163520</v>
      </c>
      <c r="F68" s="1"/>
    </row>
    <row r="69" spans="1:6" x14ac:dyDescent="0.25">
      <c r="A69" s="146">
        <v>45117</v>
      </c>
      <c r="B69" s="148" t="s">
        <v>578</v>
      </c>
      <c r="C69" s="77" t="s">
        <v>176</v>
      </c>
      <c r="D69" s="2" t="s">
        <v>2533</v>
      </c>
      <c r="E69" s="214">
        <v>196650</v>
      </c>
      <c r="F69" s="1"/>
    </row>
    <row r="70" spans="1:6" x14ac:dyDescent="0.25">
      <c r="A70" s="146">
        <v>45155</v>
      </c>
      <c r="B70" s="148" t="s">
        <v>2217</v>
      </c>
      <c r="C70" s="77" t="s">
        <v>176</v>
      </c>
      <c r="D70" s="2" t="s">
        <v>3</v>
      </c>
      <c r="E70" s="214">
        <v>58600</v>
      </c>
      <c r="F70" s="1"/>
    </row>
    <row r="71" spans="1:6" x14ac:dyDescent="0.25">
      <c r="A71" s="146">
        <v>45170</v>
      </c>
      <c r="B71" s="148" t="s">
        <v>578</v>
      </c>
      <c r="C71" s="77" t="s">
        <v>176</v>
      </c>
      <c r="D71" s="2" t="s">
        <v>2534</v>
      </c>
      <c r="E71" s="214">
        <v>204400</v>
      </c>
      <c r="F71" s="1"/>
    </row>
    <row r="72" spans="1:6" x14ac:dyDescent="0.25">
      <c r="A72" s="146">
        <v>45172</v>
      </c>
      <c r="B72" s="148" t="s">
        <v>2535</v>
      </c>
      <c r="C72" s="77" t="s">
        <v>176</v>
      </c>
      <c r="D72" s="2" t="s">
        <v>2536</v>
      </c>
      <c r="E72" s="214">
        <v>786165</v>
      </c>
      <c r="F72" s="1"/>
    </row>
    <row r="73" spans="1:6" x14ac:dyDescent="0.25">
      <c r="A73" s="146">
        <v>45175</v>
      </c>
      <c r="B73" s="148" t="s">
        <v>2217</v>
      </c>
      <c r="C73" s="77" t="s">
        <v>176</v>
      </c>
      <c r="D73" s="2" t="s">
        <v>3</v>
      </c>
      <c r="E73" s="214">
        <v>76577</v>
      </c>
      <c r="F73" s="1"/>
    </row>
    <row r="74" spans="1:6" x14ac:dyDescent="0.25">
      <c r="A74" s="146">
        <v>45195</v>
      </c>
      <c r="B74" s="148" t="s">
        <v>578</v>
      </c>
      <c r="C74" s="77" t="s">
        <v>176</v>
      </c>
      <c r="D74" s="2" t="s">
        <v>2537</v>
      </c>
      <c r="E74" s="214">
        <v>217878</v>
      </c>
      <c r="F74" s="1"/>
    </row>
    <row r="75" spans="1:6" x14ac:dyDescent="0.25">
      <c r="A75" s="153">
        <v>45204</v>
      </c>
      <c r="B75" s="154" t="s">
        <v>2217</v>
      </c>
      <c r="C75" s="155" t="s">
        <v>176</v>
      </c>
      <c r="D75" s="156" t="s">
        <v>3</v>
      </c>
      <c r="E75" s="215">
        <v>76950</v>
      </c>
      <c r="F75" s="1"/>
    </row>
    <row r="76" spans="1:6" x14ac:dyDescent="0.25">
      <c r="A76" s="146">
        <v>45229</v>
      </c>
      <c r="B76" s="148" t="s">
        <v>578</v>
      </c>
      <c r="C76" s="77" t="s">
        <v>176</v>
      </c>
      <c r="D76" s="2" t="s">
        <v>2803</v>
      </c>
      <c r="E76" s="214">
        <v>42265</v>
      </c>
      <c r="F76" s="1"/>
    </row>
    <row r="77" spans="1:6" x14ac:dyDescent="0.25">
      <c r="A77" s="146">
        <v>45234</v>
      </c>
      <c r="B77" s="148" t="s">
        <v>2804</v>
      </c>
      <c r="C77" s="77" t="s">
        <v>176</v>
      </c>
      <c r="D77" s="2" t="s">
        <v>3</v>
      </c>
      <c r="E77" s="214">
        <v>139575</v>
      </c>
      <c r="F77" s="1"/>
    </row>
    <row r="78" spans="1:6" x14ac:dyDescent="0.25">
      <c r="A78" s="146">
        <v>45261</v>
      </c>
      <c r="B78" s="148" t="s">
        <v>578</v>
      </c>
      <c r="C78" s="77" t="s">
        <v>176</v>
      </c>
      <c r="D78" s="2" t="s">
        <v>2805</v>
      </c>
      <c r="E78" s="214">
        <v>204404</v>
      </c>
      <c r="F78" s="1"/>
    </row>
    <row r="79" spans="1:6" x14ac:dyDescent="0.25">
      <c r="A79" s="146">
        <v>45261</v>
      </c>
      <c r="B79" s="148" t="s">
        <v>2200</v>
      </c>
      <c r="C79" s="77" t="s">
        <v>2272</v>
      </c>
      <c r="D79" s="2" t="s">
        <v>2806</v>
      </c>
      <c r="E79" s="214">
        <v>-7600</v>
      </c>
      <c r="F79" s="1"/>
    </row>
    <row r="80" spans="1:6" x14ac:dyDescent="0.25">
      <c r="A80" s="146">
        <v>45261</v>
      </c>
      <c r="B80" s="148" t="s">
        <v>2200</v>
      </c>
      <c r="C80" s="77" t="s">
        <v>2272</v>
      </c>
      <c r="D80" s="2" t="s">
        <v>2807</v>
      </c>
      <c r="E80" s="214">
        <v>-287035</v>
      </c>
      <c r="F80" s="1"/>
    </row>
    <row r="81" spans="1:6" x14ac:dyDescent="0.25">
      <c r="A81" s="146">
        <v>45261</v>
      </c>
      <c r="B81" s="148" t="s">
        <v>2200</v>
      </c>
      <c r="C81" s="77" t="s">
        <v>2272</v>
      </c>
      <c r="D81" s="2" t="s">
        <v>2808</v>
      </c>
      <c r="E81" s="214">
        <v>-289100</v>
      </c>
      <c r="F81" s="1"/>
    </row>
    <row r="82" spans="1:6" x14ac:dyDescent="0.25">
      <c r="A82" s="146">
        <v>45261</v>
      </c>
      <c r="B82" s="148" t="s">
        <v>2200</v>
      </c>
      <c r="C82" s="77" t="s">
        <v>2272</v>
      </c>
      <c r="D82" s="2" t="s">
        <v>2809</v>
      </c>
      <c r="E82" s="214">
        <v>-30630</v>
      </c>
      <c r="F82" s="1"/>
    </row>
    <row r="83" spans="1:6" x14ac:dyDescent="0.25">
      <c r="A83" s="146">
        <v>45268</v>
      </c>
      <c r="B83" s="148" t="s">
        <v>2804</v>
      </c>
      <c r="C83" s="77" t="s">
        <v>176</v>
      </c>
      <c r="D83" s="2" t="s">
        <v>2335</v>
      </c>
      <c r="E83" s="214">
        <v>159950</v>
      </c>
      <c r="F83" s="1"/>
    </row>
    <row r="84" spans="1:6" x14ac:dyDescent="0.25">
      <c r="A84" s="146"/>
      <c r="B84" s="148"/>
      <c r="C84" s="77"/>
      <c r="D84" s="2"/>
      <c r="E84" s="214"/>
      <c r="F84" s="1"/>
    </row>
    <row r="85" spans="1:6" x14ac:dyDescent="0.25">
      <c r="A85" s="146"/>
      <c r="B85" s="148"/>
      <c r="C85" s="77"/>
      <c r="D85" s="2"/>
      <c r="E85" s="214"/>
      <c r="F85" s="1"/>
    </row>
    <row r="86" spans="1:6" x14ac:dyDescent="0.25">
      <c r="A86" s="146"/>
      <c r="B86" s="148"/>
      <c r="C86" s="77"/>
      <c r="D86" s="2"/>
      <c r="E86" s="214"/>
      <c r="F86" s="1"/>
    </row>
    <row r="87" spans="1:6" x14ac:dyDescent="0.25">
      <c r="A87" s="146"/>
      <c r="B87" s="148"/>
      <c r="C87" s="77"/>
      <c r="D87" s="2"/>
      <c r="E87" s="214"/>
      <c r="F87" s="1"/>
    </row>
    <row r="88" spans="1:6" x14ac:dyDescent="0.25">
      <c r="A88" s="146"/>
      <c r="B88" s="148"/>
      <c r="C88" s="77"/>
      <c r="D88" s="2"/>
      <c r="E88" s="214"/>
      <c r="F88" s="1"/>
    </row>
    <row r="89" spans="1:6" x14ac:dyDescent="0.25">
      <c r="A89" s="146"/>
      <c r="B89" s="148"/>
      <c r="C89" s="77"/>
      <c r="D89" s="2"/>
      <c r="E89" s="214"/>
      <c r="F89" s="1"/>
    </row>
    <row r="90" spans="1:6" x14ac:dyDescent="0.25">
      <c r="A90" s="146"/>
      <c r="B90" s="148"/>
      <c r="C90" s="77"/>
      <c r="D90" s="2"/>
      <c r="E90" s="214"/>
      <c r="F90" s="1"/>
    </row>
    <row r="91" spans="1:6" x14ac:dyDescent="0.25">
      <c r="A91" s="146"/>
      <c r="B91" s="148"/>
      <c r="C91" s="77"/>
      <c r="D91" s="2"/>
      <c r="E91" s="214"/>
      <c r="F91" s="1"/>
    </row>
    <row r="92" spans="1:6" x14ac:dyDescent="0.25">
      <c r="A92" s="146"/>
      <c r="B92" s="148"/>
      <c r="C92" s="77"/>
      <c r="D92" s="2"/>
      <c r="E92" s="214"/>
      <c r="F92" s="1"/>
    </row>
    <row r="93" spans="1:6" x14ac:dyDescent="0.25">
      <c r="A93" s="295"/>
      <c r="B93" s="295"/>
      <c r="C93" s="295"/>
      <c r="D93" s="295"/>
      <c r="E93" s="214">
        <f>SUM(E7:E92)</f>
        <v>107875603.8</v>
      </c>
      <c r="F93" s="1"/>
    </row>
  </sheetData>
  <mergeCells count="6">
    <mergeCell ref="A93:D93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D886-74E9-45A9-ABD7-D7CCDC44F1CD}">
  <dimension ref="A1:F403"/>
  <sheetViews>
    <sheetView topLeftCell="A386" workbookViewId="0">
      <selection activeCell="E404" sqref="E404"/>
    </sheetView>
  </sheetViews>
  <sheetFormatPr defaultRowHeight="15" x14ac:dyDescent="0.25"/>
  <cols>
    <col min="1" max="1" width="9.28515625" bestFit="1" customWidth="1"/>
    <col min="2" max="2" width="52.28515625" style="10" customWidth="1"/>
    <col min="4" max="4" width="16.85546875" bestFit="1" customWidth="1"/>
    <col min="5" max="5" width="14.5703125" style="34" bestFit="1" customWidth="1"/>
    <col min="6" max="6" width="5.85546875" bestFit="1" customWidth="1"/>
  </cols>
  <sheetData>
    <row r="1" spans="1:6" ht="15.75" x14ac:dyDescent="0.25">
      <c r="A1" s="293" t="s">
        <v>158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179</v>
      </c>
      <c r="B5" s="296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44347</v>
      </c>
      <c r="B7" s="222" t="s">
        <v>180</v>
      </c>
      <c r="C7" s="77" t="s">
        <v>176</v>
      </c>
      <c r="D7" s="2" t="s">
        <v>702</v>
      </c>
      <c r="E7" s="214">
        <v>46580</v>
      </c>
      <c r="F7" s="151"/>
    </row>
    <row r="8" spans="1:6" x14ac:dyDescent="0.25">
      <c r="A8" s="152"/>
      <c r="B8" s="223" t="s">
        <v>703</v>
      </c>
      <c r="C8" s="1"/>
      <c r="D8" s="1"/>
      <c r="E8" s="212"/>
      <c r="F8" s="1"/>
    </row>
    <row r="9" spans="1:6" x14ac:dyDescent="0.25">
      <c r="A9" s="153">
        <v>44356</v>
      </c>
      <c r="B9" s="224" t="s">
        <v>180</v>
      </c>
      <c r="C9" s="155" t="s">
        <v>176</v>
      </c>
      <c r="D9" s="156" t="s">
        <v>704</v>
      </c>
      <c r="E9" s="215">
        <v>88180</v>
      </c>
      <c r="F9" s="159"/>
    </row>
    <row r="10" spans="1:6" x14ac:dyDescent="0.25">
      <c r="A10" s="152"/>
      <c r="B10" s="223" t="s">
        <v>705</v>
      </c>
      <c r="C10" s="1"/>
      <c r="D10" s="1"/>
      <c r="E10" s="212"/>
      <c r="F10" s="1"/>
    </row>
    <row r="11" spans="1:6" x14ac:dyDescent="0.25">
      <c r="A11" s="153">
        <v>44378</v>
      </c>
      <c r="B11" s="224" t="s">
        <v>180</v>
      </c>
      <c r="C11" s="155" t="s">
        <v>176</v>
      </c>
      <c r="D11" s="156" t="s">
        <v>706</v>
      </c>
      <c r="E11" s="215">
        <v>46580</v>
      </c>
      <c r="F11" s="159"/>
    </row>
    <row r="12" spans="1:6" x14ac:dyDescent="0.25">
      <c r="A12" s="152"/>
      <c r="B12" s="223" t="s">
        <v>707</v>
      </c>
      <c r="C12" s="1"/>
      <c r="D12" s="1"/>
      <c r="E12" s="212"/>
      <c r="F12" s="1"/>
    </row>
    <row r="13" spans="1:6" x14ac:dyDescent="0.25">
      <c r="A13" s="153">
        <v>44385</v>
      </c>
      <c r="B13" s="224" t="s">
        <v>180</v>
      </c>
      <c r="C13" s="155" t="s">
        <v>176</v>
      </c>
      <c r="D13" s="156" t="s">
        <v>708</v>
      </c>
      <c r="E13" s="215">
        <v>14650</v>
      </c>
      <c r="F13" s="159"/>
    </row>
    <row r="14" spans="1:6" x14ac:dyDescent="0.25">
      <c r="A14" s="152"/>
      <c r="B14" s="223" t="s">
        <v>709</v>
      </c>
      <c r="C14" s="1"/>
      <c r="D14" s="1"/>
      <c r="E14" s="212"/>
      <c r="F14" s="1"/>
    </row>
    <row r="15" spans="1:6" x14ac:dyDescent="0.25">
      <c r="A15" s="153">
        <v>44400</v>
      </c>
      <c r="B15" s="224" t="s">
        <v>710</v>
      </c>
      <c r="C15" s="155" t="s">
        <v>176</v>
      </c>
      <c r="D15" s="156" t="s">
        <v>711</v>
      </c>
      <c r="E15" s="215">
        <v>49450</v>
      </c>
      <c r="F15" s="159"/>
    </row>
    <row r="16" spans="1:6" x14ac:dyDescent="0.25">
      <c r="A16" s="152"/>
      <c r="B16" s="223" t="s">
        <v>712</v>
      </c>
      <c r="C16" s="1"/>
      <c r="D16" s="1"/>
      <c r="E16" s="212"/>
      <c r="F16" s="1"/>
    </row>
    <row r="17" spans="1:6" x14ac:dyDescent="0.25">
      <c r="A17" s="153">
        <v>44410</v>
      </c>
      <c r="B17" s="224" t="s">
        <v>713</v>
      </c>
      <c r="C17" s="155" t="s">
        <v>176</v>
      </c>
      <c r="D17" s="156" t="s">
        <v>714</v>
      </c>
      <c r="E17" s="215">
        <v>24153</v>
      </c>
      <c r="F17" s="159"/>
    </row>
    <row r="18" spans="1:6" x14ac:dyDescent="0.25">
      <c r="A18" s="152"/>
      <c r="B18" s="223" t="s">
        <v>715</v>
      </c>
      <c r="C18" s="1"/>
      <c r="D18" s="1"/>
      <c r="E18" s="212"/>
      <c r="F18" s="1"/>
    </row>
    <row r="19" spans="1:6" ht="25.5" x14ac:dyDescent="0.25">
      <c r="A19" s="153">
        <v>44417</v>
      </c>
      <c r="B19" s="224" t="s">
        <v>716</v>
      </c>
      <c r="C19" s="155" t="s">
        <v>176</v>
      </c>
      <c r="D19" s="156" t="s">
        <v>717</v>
      </c>
      <c r="E19" s="215">
        <v>4218</v>
      </c>
      <c r="F19" s="159"/>
    </row>
    <row r="20" spans="1:6" x14ac:dyDescent="0.25">
      <c r="A20" s="152"/>
      <c r="B20" s="223" t="s">
        <v>718</v>
      </c>
      <c r="C20" s="1"/>
      <c r="D20" s="1"/>
      <c r="E20" s="212"/>
      <c r="F20" s="1"/>
    </row>
    <row r="21" spans="1:6" x14ac:dyDescent="0.25">
      <c r="A21" s="153">
        <v>44643</v>
      </c>
      <c r="B21" s="224" t="s">
        <v>719</v>
      </c>
      <c r="C21" s="155" t="s">
        <v>176</v>
      </c>
      <c r="D21" s="156" t="s">
        <v>720</v>
      </c>
      <c r="E21" s="215">
        <v>8474.6</v>
      </c>
      <c r="F21" s="159"/>
    </row>
    <row r="22" spans="1:6" x14ac:dyDescent="0.25">
      <c r="A22" s="152"/>
      <c r="B22" s="223" t="s">
        <v>721</v>
      </c>
      <c r="C22" s="1"/>
      <c r="D22" s="1"/>
      <c r="E22" s="212"/>
      <c r="F22" s="1"/>
    </row>
    <row r="23" spans="1:6" x14ac:dyDescent="0.25">
      <c r="A23" s="153">
        <v>44651</v>
      </c>
      <c r="B23" s="224" t="s">
        <v>722</v>
      </c>
      <c r="C23" s="155" t="s">
        <v>176</v>
      </c>
      <c r="D23" s="166" t="s">
        <v>723</v>
      </c>
      <c r="E23" s="215">
        <v>10950</v>
      </c>
      <c r="F23" s="159"/>
    </row>
    <row r="24" spans="1:6" x14ac:dyDescent="0.25">
      <c r="A24" s="152"/>
      <c r="B24" s="223" t="s">
        <v>724</v>
      </c>
      <c r="C24" s="1"/>
      <c r="D24" s="1"/>
      <c r="E24" s="212"/>
      <c r="F24" s="1"/>
    </row>
    <row r="25" spans="1:6" x14ac:dyDescent="0.25">
      <c r="A25" s="153">
        <v>44655</v>
      </c>
      <c r="B25" s="224" t="s">
        <v>725</v>
      </c>
      <c r="C25" s="155" t="s">
        <v>176</v>
      </c>
      <c r="D25" s="156" t="s">
        <v>726</v>
      </c>
      <c r="E25" s="215">
        <v>108000</v>
      </c>
      <c r="F25" s="159"/>
    </row>
    <row r="26" spans="1:6" x14ac:dyDescent="0.25">
      <c r="A26" s="152"/>
      <c r="B26" s="223" t="s">
        <v>727</v>
      </c>
      <c r="C26" s="1"/>
      <c r="D26" s="1"/>
      <c r="E26" s="212"/>
      <c r="F26" s="1"/>
    </row>
    <row r="27" spans="1:6" x14ac:dyDescent="0.25">
      <c r="A27" s="153">
        <v>44656</v>
      </c>
      <c r="B27" s="224" t="s">
        <v>180</v>
      </c>
      <c r="C27" s="155" t="s">
        <v>176</v>
      </c>
      <c r="D27" s="156" t="s">
        <v>728</v>
      </c>
      <c r="E27" s="215">
        <v>39746</v>
      </c>
      <c r="F27" s="159"/>
    </row>
    <row r="28" spans="1:6" x14ac:dyDescent="0.25">
      <c r="A28" s="152"/>
      <c r="B28" s="223" t="s">
        <v>729</v>
      </c>
      <c r="C28" s="1"/>
      <c r="D28" s="1"/>
      <c r="E28" s="212"/>
      <c r="F28" s="1"/>
    </row>
    <row r="29" spans="1:6" x14ac:dyDescent="0.25">
      <c r="A29" s="153">
        <v>44656</v>
      </c>
      <c r="B29" s="224" t="s">
        <v>180</v>
      </c>
      <c r="C29" s="155" t="s">
        <v>176</v>
      </c>
      <c r="D29" s="156" t="s">
        <v>730</v>
      </c>
      <c r="E29" s="215">
        <v>39746</v>
      </c>
      <c r="F29" s="159"/>
    </row>
    <row r="30" spans="1:6" x14ac:dyDescent="0.25">
      <c r="A30" s="152"/>
      <c r="B30" s="223" t="s">
        <v>731</v>
      </c>
      <c r="C30" s="1"/>
      <c r="D30" s="1"/>
      <c r="E30" s="212"/>
      <c r="F30" s="1"/>
    </row>
    <row r="31" spans="1:6" x14ac:dyDescent="0.25">
      <c r="A31" s="153">
        <v>44656</v>
      </c>
      <c r="B31" s="224" t="s">
        <v>180</v>
      </c>
      <c r="C31" s="155" t="s">
        <v>176</v>
      </c>
      <c r="D31" s="156" t="s">
        <v>732</v>
      </c>
      <c r="E31" s="215">
        <v>39627</v>
      </c>
      <c r="F31" s="159"/>
    </row>
    <row r="32" spans="1:6" x14ac:dyDescent="0.25">
      <c r="A32" s="152"/>
      <c r="B32" s="223" t="s">
        <v>733</v>
      </c>
      <c r="C32" s="1"/>
      <c r="D32" s="1"/>
      <c r="E32" s="212"/>
      <c r="F32" s="1"/>
    </row>
    <row r="33" spans="1:6" x14ac:dyDescent="0.25">
      <c r="A33" s="153">
        <v>44658</v>
      </c>
      <c r="B33" s="224" t="s">
        <v>180</v>
      </c>
      <c r="C33" s="155" t="s">
        <v>176</v>
      </c>
      <c r="D33" s="156" t="s">
        <v>734</v>
      </c>
      <c r="E33" s="215">
        <v>47600</v>
      </c>
      <c r="F33" s="159"/>
    </row>
    <row r="34" spans="1:6" x14ac:dyDescent="0.25">
      <c r="A34" s="152"/>
      <c r="B34" s="223" t="s">
        <v>735</v>
      </c>
      <c r="C34" s="1"/>
      <c r="D34" s="1"/>
      <c r="E34" s="212"/>
      <c r="F34" s="1"/>
    </row>
    <row r="35" spans="1:6" x14ac:dyDescent="0.25">
      <c r="A35" s="153">
        <v>44663</v>
      </c>
      <c r="B35" s="224" t="s">
        <v>180</v>
      </c>
      <c r="C35" s="155" t="s">
        <v>176</v>
      </c>
      <c r="D35" s="156" t="s">
        <v>736</v>
      </c>
      <c r="E35" s="215">
        <v>47600</v>
      </c>
      <c r="F35" s="159"/>
    </row>
    <row r="36" spans="1:6" x14ac:dyDescent="0.25">
      <c r="A36" s="152"/>
      <c r="B36" s="223" t="s">
        <v>737</v>
      </c>
      <c r="C36" s="1"/>
      <c r="D36" s="1"/>
      <c r="E36" s="212"/>
      <c r="F36" s="1"/>
    </row>
    <row r="37" spans="1:6" x14ac:dyDescent="0.25">
      <c r="A37" s="153">
        <v>44667</v>
      </c>
      <c r="B37" s="224" t="s">
        <v>180</v>
      </c>
      <c r="C37" s="155" t="s">
        <v>176</v>
      </c>
      <c r="D37" s="156" t="s">
        <v>738</v>
      </c>
      <c r="E37" s="215">
        <v>47600</v>
      </c>
      <c r="F37" s="159"/>
    </row>
    <row r="38" spans="1:6" x14ac:dyDescent="0.25">
      <c r="A38" s="152"/>
      <c r="B38" s="223" t="s">
        <v>739</v>
      </c>
      <c r="C38" s="1"/>
      <c r="D38" s="1"/>
      <c r="E38" s="212"/>
      <c r="F38" s="1"/>
    </row>
    <row r="39" spans="1:6" x14ac:dyDescent="0.25">
      <c r="A39" s="153">
        <v>44669</v>
      </c>
      <c r="B39" s="224" t="s">
        <v>180</v>
      </c>
      <c r="C39" s="155" t="s">
        <v>176</v>
      </c>
      <c r="D39" s="156" t="s">
        <v>740</v>
      </c>
      <c r="E39" s="215">
        <v>71400</v>
      </c>
      <c r="F39" s="159"/>
    </row>
    <row r="40" spans="1:6" x14ac:dyDescent="0.25">
      <c r="A40" s="152"/>
      <c r="B40" s="223" t="s">
        <v>741</v>
      </c>
      <c r="C40" s="1"/>
      <c r="D40" s="1"/>
      <c r="E40" s="212"/>
      <c r="F40" s="1"/>
    </row>
    <row r="41" spans="1:6" x14ac:dyDescent="0.25">
      <c r="A41" s="153">
        <v>44671</v>
      </c>
      <c r="B41" s="224" t="s">
        <v>725</v>
      </c>
      <c r="C41" s="155" t="s">
        <v>176</v>
      </c>
      <c r="D41" s="156" t="s">
        <v>742</v>
      </c>
      <c r="E41" s="215">
        <v>108000</v>
      </c>
      <c r="F41" s="159"/>
    </row>
    <row r="42" spans="1:6" x14ac:dyDescent="0.25">
      <c r="A42" s="152"/>
      <c r="B42" s="223" t="s">
        <v>743</v>
      </c>
      <c r="C42" s="1"/>
      <c r="D42" s="1"/>
      <c r="E42" s="212"/>
      <c r="F42" s="1"/>
    </row>
    <row r="43" spans="1:6" x14ac:dyDescent="0.25">
      <c r="A43" s="153">
        <v>44671</v>
      </c>
      <c r="B43" s="224" t="s">
        <v>180</v>
      </c>
      <c r="C43" s="155" t="s">
        <v>176</v>
      </c>
      <c r="D43" s="156" t="s">
        <v>744</v>
      </c>
      <c r="E43" s="215">
        <v>47600</v>
      </c>
      <c r="F43" s="159"/>
    </row>
    <row r="44" spans="1:6" x14ac:dyDescent="0.25">
      <c r="A44" s="152"/>
      <c r="B44" s="223" t="s">
        <v>745</v>
      </c>
      <c r="C44" s="1"/>
      <c r="D44" s="1"/>
      <c r="E44" s="212"/>
      <c r="F44" s="1"/>
    </row>
    <row r="45" spans="1:6" x14ac:dyDescent="0.25">
      <c r="A45" s="153">
        <v>44672</v>
      </c>
      <c r="B45" s="224" t="s">
        <v>180</v>
      </c>
      <c r="C45" s="155" t="s">
        <v>176</v>
      </c>
      <c r="D45" s="156" t="s">
        <v>746</v>
      </c>
      <c r="E45" s="215">
        <v>39746</v>
      </c>
      <c r="F45" s="159"/>
    </row>
    <row r="46" spans="1:6" x14ac:dyDescent="0.25">
      <c r="A46" s="152"/>
      <c r="B46" s="223" t="s">
        <v>747</v>
      </c>
      <c r="C46" s="1"/>
      <c r="D46" s="1"/>
      <c r="E46" s="212"/>
      <c r="F46" s="1"/>
    </row>
    <row r="47" spans="1:6" x14ac:dyDescent="0.25">
      <c r="A47" s="153">
        <v>44672</v>
      </c>
      <c r="B47" s="224" t="s">
        <v>180</v>
      </c>
      <c r="C47" s="155" t="s">
        <v>176</v>
      </c>
      <c r="D47" s="156" t="s">
        <v>748</v>
      </c>
      <c r="E47" s="215">
        <v>39746</v>
      </c>
      <c r="F47" s="159"/>
    </row>
    <row r="48" spans="1:6" x14ac:dyDescent="0.25">
      <c r="A48" s="152"/>
      <c r="B48" s="223" t="s">
        <v>749</v>
      </c>
      <c r="C48" s="1"/>
      <c r="D48" s="1"/>
      <c r="E48" s="212"/>
      <c r="F48" s="1"/>
    </row>
    <row r="49" spans="1:6" x14ac:dyDescent="0.25">
      <c r="A49" s="153">
        <v>44674</v>
      </c>
      <c r="B49" s="224" t="s">
        <v>180</v>
      </c>
      <c r="C49" s="155" t="s">
        <v>176</v>
      </c>
      <c r="D49" s="156" t="s">
        <v>750</v>
      </c>
      <c r="E49" s="215">
        <v>39746</v>
      </c>
      <c r="F49" s="159"/>
    </row>
    <row r="50" spans="1:6" x14ac:dyDescent="0.25">
      <c r="A50" s="152"/>
      <c r="B50" s="223" t="s">
        <v>751</v>
      </c>
      <c r="C50" s="1"/>
      <c r="D50" s="1"/>
      <c r="E50" s="212"/>
      <c r="F50" s="1"/>
    </row>
    <row r="51" spans="1:6" x14ac:dyDescent="0.25">
      <c r="A51" s="153">
        <v>44674</v>
      </c>
      <c r="B51" s="224" t="s">
        <v>180</v>
      </c>
      <c r="C51" s="155" t="s">
        <v>176</v>
      </c>
      <c r="D51" s="156" t="s">
        <v>752</v>
      </c>
      <c r="E51" s="215">
        <v>39746</v>
      </c>
      <c r="F51" s="159"/>
    </row>
    <row r="52" spans="1:6" x14ac:dyDescent="0.25">
      <c r="A52" s="152"/>
      <c r="B52" s="223" t="s">
        <v>753</v>
      </c>
      <c r="C52" s="1"/>
      <c r="D52" s="1"/>
      <c r="E52" s="212"/>
      <c r="F52" s="1"/>
    </row>
    <row r="53" spans="1:6" x14ac:dyDescent="0.25">
      <c r="A53" s="153">
        <v>44682</v>
      </c>
      <c r="B53" s="224" t="s">
        <v>725</v>
      </c>
      <c r="C53" s="155" t="s">
        <v>176</v>
      </c>
      <c r="D53" s="156" t="s">
        <v>754</v>
      </c>
      <c r="E53" s="215">
        <v>108000</v>
      </c>
      <c r="F53" s="159"/>
    </row>
    <row r="54" spans="1:6" ht="24" x14ac:dyDescent="0.25">
      <c r="A54" s="152"/>
      <c r="B54" s="223" t="s">
        <v>755</v>
      </c>
      <c r="C54" s="1"/>
      <c r="D54" s="1"/>
      <c r="E54" s="212"/>
      <c r="F54" s="1"/>
    </row>
    <row r="55" spans="1:6" x14ac:dyDescent="0.25">
      <c r="A55" s="153">
        <v>44685</v>
      </c>
      <c r="B55" s="224" t="s">
        <v>180</v>
      </c>
      <c r="C55" s="155" t="s">
        <v>176</v>
      </c>
      <c r="D55" s="156" t="s">
        <v>756</v>
      </c>
      <c r="E55" s="215">
        <v>71400</v>
      </c>
      <c r="F55" s="159"/>
    </row>
    <row r="56" spans="1:6" ht="24" x14ac:dyDescent="0.25">
      <c r="A56" s="152"/>
      <c r="B56" s="223" t="s">
        <v>757</v>
      </c>
      <c r="C56" s="1"/>
      <c r="D56" s="1"/>
      <c r="E56" s="212"/>
      <c r="F56" s="1"/>
    </row>
    <row r="57" spans="1:6" x14ac:dyDescent="0.25">
      <c r="A57" s="153">
        <v>44687</v>
      </c>
      <c r="B57" s="224" t="s">
        <v>725</v>
      </c>
      <c r="C57" s="155" t="s">
        <v>176</v>
      </c>
      <c r="D57" s="156" t="s">
        <v>758</v>
      </c>
      <c r="E57" s="215">
        <v>108000</v>
      </c>
      <c r="F57" s="159"/>
    </row>
    <row r="58" spans="1:6" x14ac:dyDescent="0.25">
      <c r="A58" s="152"/>
      <c r="B58" s="223" t="s">
        <v>759</v>
      </c>
      <c r="C58" s="1"/>
      <c r="D58" s="1"/>
      <c r="E58" s="212"/>
      <c r="F58" s="1"/>
    </row>
    <row r="59" spans="1:6" x14ac:dyDescent="0.25">
      <c r="A59" s="153">
        <v>44688</v>
      </c>
      <c r="B59" s="224" t="s">
        <v>180</v>
      </c>
      <c r="C59" s="155" t="s">
        <v>176</v>
      </c>
      <c r="D59" s="156" t="s">
        <v>760</v>
      </c>
      <c r="E59" s="215">
        <v>39746</v>
      </c>
      <c r="F59" s="159"/>
    </row>
    <row r="60" spans="1:6" ht="24" x14ac:dyDescent="0.25">
      <c r="A60" s="152"/>
      <c r="B60" s="223" t="s">
        <v>761</v>
      </c>
      <c r="C60" s="1"/>
      <c r="D60" s="1"/>
      <c r="E60" s="212"/>
      <c r="F60" s="1"/>
    </row>
    <row r="61" spans="1:6" x14ac:dyDescent="0.25">
      <c r="A61" s="153">
        <v>44688</v>
      </c>
      <c r="B61" s="224" t="s">
        <v>180</v>
      </c>
      <c r="C61" s="155" t="s">
        <v>176</v>
      </c>
      <c r="D61" s="156" t="s">
        <v>762</v>
      </c>
      <c r="E61" s="215">
        <v>39746</v>
      </c>
      <c r="F61" s="159"/>
    </row>
    <row r="62" spans="1:6" ht="24" x14ac:dyDescent="0.25">
      <c r="A62" s="152"/>
      <c r="B62" s="223" t="s">
        <v>761</v>
      </c>
      <c r="C62" s="1"/>
      <c r="D62" s="1"/>
      <c r="E62" s="212"/>
      <c r="F62" s="1"/>
    </row>
    <row r="63" spans="1:6" x14ac:dyDescent="0.25">
      <c r="A63" s="153">
        <v>44690</v>
      </c>
      <c r="B63" s="224" t="s">
        <v>180</v>
      </c>
      <c r="C63" s="155" t="s">
        <v>176</v>
      </c>
      <c r="D63" s="156" t="s">
        <v>763</v>
      </c>
      <c r="E63" s="215">
        <v>47600</v>
      </c>
      <c r="F63" s="159"/>
    </row>
    <row r="64" spans="1:6" ht="24" x14ac:dyDescent="0.25">
      <c r="A64" s="152"/>
      <c r="B64" s="223" t="s">
        <v>764</v>
      </c>
      <c r="C64" s="1"/>
      <c r="D64" s="1"/>
      <c r="E64" s="212"/>
      <c r="F64" s="1"/>
    </row>
    <row r="65" spans="1:6" x14ac:dyDescent="0.25">
      <c r="A65" s="153">
        <v>44696</v>
      </c>
      <c r="B65" s="224" t="s">
        <v>719</v>
      </c>
      <c r="C65" s="155" t="s">
        <v>176</v>
      </c>
      <c r="D65" s="156" t="s">
        <v>765</v>
      </c>
      <c r="E65" s="215">
        <v>19830.560000000001</v>
      </c>
      <c r="F65" s="159"/>
    </row>
    <row r="66" spans="1:6" ht="24" x14ac:dyDescent="0.25">
      <c r="A66" s="152"/>
      <c r="B66" s="223" t="s">
        <v>766</v>
      </c>
      <c r="C66" s="1"/>
      <c r="D66" s="1"/>
      <c r="E66" s="212"/>
      <c r="F66" s="1"/>
    </row>
    <row r="67" spans="1:6" x14ac:dyDescent="0.25">
      <c r="A67" s="153">
        <v>44697</v>
      </c>
      <c r="B67" s="224" t="s">
        <v>180</v>
      </c>
      <c r="C67" s="155" t="s">
        <v>176</v>
      </c>
      <c r="D67" s="156" t="s">
        <v>767</v>
      </c>
      <c r="E67" s="215">
        <v>71400</v>
      </c>
      <c r="F67" s="159"/>
    </row>
    <row r="68" spans="1:6" x14ac:dyDescent="0.25">
      <c r="A68" s="152"/>
      <c r="B68" s="223" t="s">
        <v>768</v>
      </c>
      <c r="C68" s="1"/>
      <c r="D68" s="1"/>
      <c r="E68" s="212"/>
      <c r="F68" s="1"/>
    </row>
    <row r="69" spans="1:6" x14ac:dyDescent="0.25">
      <c r="A69" s="153">
        <v>44700</v>
      </c>
      <c r="B69" s="224" t="s">
        <v>725</v>
      </c>
      <c r="C69" s="155" t="s">
        <v>176</v>
      </c>
      <c r="D69" s="156" t="s">
        <v>769</v>
      </c>
      <c r="E69" s="215">
        <v>183037.5</v>
      </c>
      <c r="F69" s="159"/>
    </row>
    <row r="70" spans="1:6" ht="36" x14ac:dyDescent="0.25">
      <c r="A70" s="152"/>
      <c r="B70" s="223" t="s">
        <v>770</v>
      </c>
      <c r="C70" s="1"/>
      <c r="D70" s="1"/>
      <c r="E70" s="212"/>
      <c r="F70" s="1"/>
    </row>
    <row r="71" spans="1:6" x14ac:dyDescent="0.25">
      <c r="A71" s="153">
        <v>44701</v>
      </c>
      <c r="B71" s="224" t="s">
        <v>180</v>
      </c>
      <c r="C71" s="155" t="s">
        <v>176</v>
      </c>
      <c r="D71" s="156" t="s">
        <v>771</v>
      </c>
      <c r="E71" s="215">
        <v>8322</v>
      </c>
      <c r="F71" s="159"/>
    </row>
    <row r="72" spans="1:6" ht="24" x14ac:dyDescent="0.25">
      <c r="A72" s="152"/>
      <c r="B72" s="223" t="s">
        <v>772</v>
      </c>
      <c r="C72" s="1"/>
      <c r="D72" s="1"/>
      <c r="E72" s="212"/>
      <c r="F72" s="1"/>
    </row>
    <row r="73" spans="1:6" x14ac:dyDescent="0.25">
      <c r="A73" s="153">
        <v>44701</v>
      </c>
      <c r="B73" s="224" t="s">
        <v>180</v>
      </c>
      <c r="C73" s="155" t="s">
        <v>773</v>
      </c>
      <c r="D73" s="156" t="s">
        <v>774</v>
      </c>
      <c r="E73" s="215">
        <v>47600</v>
      </c>
      <c r="F73" s="159"/>
    </row>
    <row r="74" spans="1:6" x14ac:dyDescent="0.25">
      <c r="A74" s="152"/>
      <c r="B74" s="223" t="s">
        <v>768</v>
      </c>
      <c r="C74" s="1"/>
      <c r="D74" s="1"/>
      <c r="E74" s="212"/>
      <c r="F74" s="1"/>
    </row>
    <row r="75" spans="1:6" x14ac:dyDescent="0.25">
      <c r="A75" s="153">
        <v>44701</v>
      </c>
      <c r="B75" s="224" t="s">
        <v>180</v>
      </c>
      <c r="C75" s="155" t="s">
        <v>773</v>
      </c>
      <c r="D75" s="156" t="s">
        <v>775</v>
      </c>
      <c r="E75" s="215">
        <v>7722</v>
      </c>
      <c r="F75" s="159"/>
    </row>
    <row r="76" spans="1:6" x14ac:dyDescent="0.25">
      <c r="A76" s="152"/>
      <c r="B76" s="223" t="s">
        <v>768</v>
      </c>
      <c r="C76" s="1"/>
      <c r="D76" s="1"/>
      <c r="E76" s="212"/>
      <c r="F76" s="1"/>
    </row>
    <row r="77" spans="1:6" x14ac:dyDescent="0.25">
      <c r="A77" s="153">
        <v>44701</v>
      </c>
      <c r="B77" s="224" t="s">
        <v>180</v>
      </c>
      <c r="C77" s="155" t="s">
        <v>773</v>
      </c>
      <c r="D77" s="156" t="s">
        <v>775</v>
      </c>
      <c r="E77" s="215">
        <v>600</v>
      </c>
      <c r="F77" s="159"/>
    </row>
    <row r="78" spans="1:6" x14ac:dyDescent="0.25">
      <c r="A78" s="152"/>
      <c r="B78" s="223" t="s">
        <v>768</v>
      </c>
      <c r="C78" s="1"/>
      <c r="D78" s="1"/>
      <c r="E78" s="212"/>
      <c r="F78" s="1"/>
    </row>
    <row r="79" spans="1:6" x14ac:dyDescent="0.25">
      <c r="A79" s="153">
        <v>44702</v>
      </c>
      <c r="B79" s="224" t="s">
        <v>180</v>
      </c>
      <c r="C79" s="155" t="s">
        <v>773</v>
      </c>
      <c r="D79" s="156" t="s">
        <v>776</v>
      </c>
      <c r="E79" s="215">
        <v>106800</v>
      </c>
      <c r="F79" s="159"/>
    </row>
    <row r="80" spans="1:6" x14ac:dyDescent="0.25">
      <c r="A80" s="152"/>
      <c r="B80" s="223" t="s">
        <v>777</v>
      </c>
      <c r="C80" s="1"/>
      <c r="D80" s="1"/>
      <c r="E80" s="212"/>
      <c r="F80" s="1"/>
    </row>
    <row r="81" spans="1:6" x14ac:dyDescent="0.25">
      <c r="A81" s="153">
        <v>44705</v>
      </c>
      <c r="B81" s="224" t="s">
        <v>180</v>
      </c>
      <c r="C81" s="155" t="s">
        <v>176</v>
      </c>
      <c r="D81" s="156" t="s">
        <v>778</v>
      </c>
      <c r="E81" s="215">
        <v>47600</v>
      </c>
      <c r="F81" s="159"/>
    </row>
    <row r="82" spans="1:6" x14ac:dyDescent="0.25">
      <c r="A82" s="152"/>
      <c r="B82" s="223" t="s">
        <v>768</v>
      </c>
      <c r="C82" s="1"/>
      <c r="D82" s="1"/>
      <c r="E82" s="212"/>
      <c r="F82" s="1"/>
    </row>
    <row r="83" spans="1:6" x14ac:dyDescent="0.25">
      <c r="A83" s="153">
        <v>44707</v>
      </c>
      <c r="B83" s="224" t="s">
        <v>779</v>
      </c>
      <c r="C83" s="155" t="s">
        <v>176</v>
      </c>
      <c r="D83" s="156" t="s">
        <v>780</v>
      </c>
      <c r="E83" s="215">
        <v>28250</v>
      </c>
      <c r="F83" s="159"/>
    </row>
    <row r="84" spans="1:6" ht="24" x14ac:dyDescent="0.25">
      <c r="A84" s="152"/>
      <c r="B84" s="223" t="s">
        <v>781</v>
      </c>
      <c r="C84" s="1"/>
      <c r="D84" s="1"/>
      <c r="E84" s="212"/>
      <c r="F84" s="1"/>
    </row>
    <row r="85" spans="1:6" x14ac:dyDescent="0.25">
      <c r="A85" s="153">
        <v>44708</v>
      </c>
      <c r="B85" s="224" t="s">
        <v>782</v>
      </c>
      <c r="C85" s="155" t="s">
        <v>176</v>
      </c>
      <c r="D85" s="156" t="s">
        <v>783</v>
      </c>
      <c r="E85" s="215">
        <v>194000</v>
      </c>
      <c r="F85" s="159"/>
    </row>
    <row r="86" spans="1:6" ht="24" x14ac:dyDescent="0.25">
      <c r="A86" s="152"/>
      <c r="B86" s="223" t="s">
        <v>784</v>
      </c>
      <c r="C86" s="1"/>
      <c r="D86" s="1"/>
      <c r="E86" s="212"/>
      <c r="F86" s="1"/>
    </row>
    <row r="87" spans="1:6" x14ac:dyDescent="0.25">
      <c r="A87" s="153">
        <v>44708</v>
      </c>
      <c r="B87" s="224" t="s">
        <v>180</v>
      </c>
      <c r="C87" s="155" t="s">
        <v>773</v>
      </c>
      <c r="D87" s="156" t="s">
        <v>785</v>
      </c>
      <c r="E87" s="215">
        <v>47600</v>
      </c>
      <c r="F87" s="159"/>
    </row>
    <row r="88" spans="1:6" x14ac:dyDescent="0.25">
      <c r="A88" s="152"/>
      <c r="B88" s="223" t="s">
        <v>768</v>
      </c>
      <c r="C88" s="1"/>
      <c r="D88" s="1"/>
      <c r="E88" s="212"/>
      <c r="F88" s="1"/>
    </row>
    <row r="89" spans="1:6" x14ac:dyDescent="0.25">
      <c r="A89" s="153">
        <v>44710</v>
      </c>
      <c r="B89" s="224" t="s">
        <v>719</v>
      </c>
      <c r="C89" s="155" t="s">
        <v>176</v>
      </c>
      <c r="D89" s="156" t="s">
        <v>786</v>
      </c>
      <c r="E89" s="215">
        <v>77313.19</v>
      </c>
      <c r="F89" s="159"/>
    </row>
    <row r="90" spans="1:6" x14ac:dyDescent="0.25">
      <c r="A90" s="152"/>
      <c r="B90" s="223" t="s">
        <v>787</v>
      </c>
      <c r="C90" s="1"/>
      <c r="D90" s="1"/>
      <c r="E90" s="212"/>
      <c r="F90" s="1"/>
    </row>
    <row r="91" spans="1:6" x14ac:dyDescent="0.25">
      <c r="A91" s="153">
        <v>44711</v>
      </c>
      <c r="B91" s="224" t="s">
        <v>180</v>
      </c>
      <c r="C91" s="155" t="s">
        <v>176</v>
      </c>
      <c r="D91" s="156" t="s">
        <v>788</v>
      </c>
      <c r="E91" s="215">
        <v>71400</v>
      </c>
      <c r="F91" s="159"/>
    </row>
    <row r="92" spans="1:6" x14ac:dyDescent="0.25">
      <c r="A92" s="152"/>
      <c r="B92" s="223" t="s">
        <v>768</v>
      </c>
      <c r="C92" s="1"/>
      <c r="D92" s="1"/>
      <c r="E92" s="212"/>
      <c r="F92" s="1"/>
    </row>
    <row r="93" spans="1:6" x14ac:dyDescent="0.25">
      <c r="A93" s="153">
        <v>44713</v>
      </c>
      <c r="B93" s="224" t="s">
        <v>789</v>
      </c>
      <c r="C93" s="155" t="s">
        <v>773</v>
      </c>
      <c r="D93" s="156" t="s">
        <v>790</v>
      </c>
      <c r="E93" s="215">
        <v>46550</v>
      </c>
      <c r="F93" s="159"/>
    </row>
    <row r="94" spans="1:6" x14ac:dyDescent="0.25">
      <c r="A94" s="152"/>
      <c r="B94" s="223" t="s">
        <v>791</v>
      </c>
      <c r="C94" s="1"/>
      <c r="D94" s="1"/>
      <c r="E94" s="212"/>
      <c r="F94" s="1"/>
    </row>
    <row r="95" spans="1:6" x14ac:dyDescent="0.25">
      <c r="A95" s="153">
        <v>44714</v>
      </c>
      <c r="B95" s="224" t="s">
        <v>719</v>
      </c>
      <c r="C95" s="155" t="s">
        <v>176</v>
      </c>
      <c r="D95" s="156" t="s">
        <v>792</v>
      </c>
      <c r="E95" s="215">
        <v>61702.239999999998</v>
      </c>
      <c r="F95" s="159"/>
    </row>
    <row r="96" spans="1:6" x14ac:dyDescent="0.25">
      <c r="A96" s="152"/>
      <c r="B96" s="223" t="s">
        <v>793</v>
      </c>
      <c r="C96" s="1"/>
      <c r="D96" s="1"/>
      <c r="E96" s="212"/>
      <c r="F96" s="1"/>
    </row>
    <row r="97" spans="1:6" x14ac:dyDescent="0.25">
      <c r="A97" s="153">
        <v>44718</v>
      </c>
      <c r="B97" s="224" t="s">
        <v>180</v>
      </c>
      <c r="C97" s="155" t="s">
        <v>176</v>
      </c>
      <c r="D97" s="156" t="s">
        <v>794</v>
      </c>
      <c r="E97" s="215">
        <v>161050</v>
      </c>
      <c r="F97" s="159"/>
    </row>
    <row r="98" spans="1:6" ht="24" x14ac:dyDescent="0.25">
      <c r="A98" s="152"/>
      <c r="B98" s="223" t="s">
        <v>795</v>
      </c>
      <c r="C98" s="1"/>
      <c r="D98" s="1"/>
      <c r="E98" s="212"/>
      <c r="F98" s="1"/>
    </row>
    <row r="99" spans="1:6" x14ac:dyDescent="0.25">
      <c r="A99" s="153">
        <v>44722</v>
      </c>
      <c r="B99" s="224" t="s">
        <v>180</v>
      </c>
      <c r="C99" s="155" t="s">
        <v>176</v>
      </c>
      <c r="D99" s="156" t="s">
        <v>796</v>
      </c>
      <c r="E99" s="215">
        <v>78290</v>
      </c>
      <c r="F99" s="159"/>
    </row>
    <row r="100" spans="1:6" x14ac:dyDescent="0.25">
      <c r="A100" s="152"/>
      <c r="B100" s="223" t="s">
        <v>797</v>
      </c>
      <c r="C100" s="1"/>
      <c r="D100" s="1"/>
      <c r="E100" s="212"/>
      <c r="F100" s="1"/>
    </row>
    <row r="101" spans="1:6" x14ac:dyDescent="0.25">
      <c r="A101" s="153">
        <v>44723</v>
      </c>
      <c r="B101" s="224" t="s">
        <v>798</v>
      </c>
      <c r="C101" s="155" t="s">
        <v>176</v>
      </c>
      <c r="D101" s="156" t="s">
        <v>799</v>
      </c>
      <c r="E101" s="215">
        <v>162018</v>
      </c>
      <c r="F101" s="159"/>
    </row>
    <row r="102" spans="1:6" ht="48" x14ac:dyDescent="0.25">
      <c r="A102" s="152"/>
      <c r="B102" s="223" t="s">
        <v>800</v>
      </c>
      <c r="C102" s="1"/>
      <c r="D102" s="1"/>
      <c r="E102" s="212"/>
      <c r="F102" s="1"/>
    </row>
    <row r="103" spans="1:6" x14ac:dyDescent="0.25">
      <c r="A103" s="153">
        <v>44723</v>
      </c>
      <c r="B103" s="224" t="s">
        <v>180</v>
      </c>
      <c r="C103" s="155" t="s">
        <v>176</v>
      </c>
      <c r="D103" s="156" t="s">
        <v>801</v>
      </c>
      <c r="E103" s="215">
        <v>82760</v>
      </c>
      <c r="F103" s="159"/>
    </row>
    <row r="104" spans="1:6" x14ac:dyDescent="0.25">
      <c r="A104" s="152"/>
      <c r="B104" s="223" t="s">
        <v>802</v>
      </c>
      <c r="C104" s="1"/>
      <c r="D104" s="1"/>
      <c r="E104" s="212"/>
      <c r="F104" s="1"/>
    </row>
    <row r="105" spans="1:6" x14ac:dyDescent="0.25">
      <c r="A105" s="153">
        <v>44730</v>
      </c>
      <c r="B105" s="224" t="s">
        <v>798</v>
      </c>
      <c r="C105" s="155" t="s">
        <v>176</v>
      </c>
      <c r="D105" s="156" t="s">
        <v>803</v>
      </c>
      <c r="E105" s="215">
        <v>19600</v>
      </c>
      <c r="F105" s="159"/>
    </row>
    <row r="106" spans="1:6" ht="36" x14ac:dyDescent="0.25">
      <c r="A106" s="152"/>
      <c r="B106" s="223" t="s">
        <v>804</v>
      </c>
      <c r="C106" s="1"/>
      <c r="D106" s="1"/>
      <c r="E106" s="212"/>
      <c r="F106" s="1"/>
    </row>
    <row r="107" spans="1:6" x14ac:dyDescent="0.25">
      <c r="A107" s="153">
        <v>44730</v>
      </c>
      <c r="B107" s="224" t="s">
        <v>725</v>
      </c>
      <c r="C107" s="155" t="s">
        <v>176</v>
      </c>
      <c r="D107" s="156" t="s">
        <v>805</v>
      </c>
      <c r="E107" s="215">
        <v>42300</v>
      </c>
      <c r="F107" s="159"/>
    </row>
    <row r="108" spans="1:6" ht="24" x14ac:dyDescent="0.25">
      <c r="A108" s="152"/>
      <c r="B108" s="223" t="s">
        <v>806</v>
      </c>
      <c r="C108" s="1"/>
      <c r="D108" s="1"/>
      <c r="E108" s="212"/>
      <c r="F108" s="1"/>
    </row>
    <row r="109" spans="1:6" x14ac:dyDescent="0.25">
      <c r="A109" s="153">
        <v>44730</v>
      </c>
      <c r="B109" s="224" t="s">
        <v>719</v>
      </c>
      <c r="C109" s="155" t="s">
        <v>176</v>
      </c>
      <c r="D109" s="156" t="s">
        <v>807</v>
      </c>
      <c r="E109" s="215">
        <v>59322.2</v>
      </c>
      <c r="F109" s="159"/>
    </row>
    <row r="110" spans="1:6" x14ac:dyDescent="0.25">
      <c r="A110" s="152"/>
      <c r="B110" s="223" t="s">
        <v>808</v>
      </c>
      <c r="C110" s="1"/>
      <c r="D110" s="1"/>
      <c r="E110" s="212"/>
      <c r="F110" s="1"/>
    </row>
    <row r="111" spans="1:6" x14ac:dyDescent="0.25">
      <c r="A111" s="153">
        <v>44741</v>
      </c>
      <c r="B111" s="224" t="s">
        <v>809</v>
      </c>
      <c r="C111" s="155" t="s">
        <v>176</v>
      </c>
      <c r="D111" s="156" t="s">
        <v>810</v>
      </c>
      <c r="E111" s="215">
        <v>123500</v>
      </c>
      <c r="F111" s="159"/>
    </row>
    <row r="112" spans="1:6" x14ac:dyDescent="0.25">
      <c r="A112" s="152"/>
      <c r="B112" s="223" t="s">
        <v>811</v>
      </c>
      <c r="C112" s="1"/>
      <c r="D112" s="1"/>
      <c r="E112" s="212"/>
      <c r="F112" s="1"/>
    </row>
    <row r="113" spans="1:6" x14ac:dyDescent="0.25">
      <c r="A113" s="146">
        <v>44741</v>
      </c>
      <c r="B113" s="225"/>
      <c r="C113" s="145"/>
      <c r="D113" s="2"/>
      <c r="E113" s="214">
        <v>132854.38</v>
      </c>
      <c r="F113" s="159"/>
    </row>
    <row r="114" spans="1:6" x14ac:dyDescent="0.25">
      <c r="A114" s="5"/>
      <c r="B114" s="223" t="s">
        <v>812</v>
      </c>
      <c r="C114" s="161"/>
      <c r="D114" s="161"/>
      <c r="E114" s="216"/>
      <c r="F114" s="1"/>
    </row>
    <row r="115" spans="1:6" x14ac:dyDescent="0.25">
      <c r="A115" s="163">
        <v>44743</v>
      </c>
      <c r="B115" s="225"/>
      <c r="C115" s="145"/>
      <c r="D115" s="145"/>
      <c r="E115" s="214">
        <v>141280.07</v>
      </c>
      <c r="F115" s="159"/>
    </row>
    <row r="116" spans="1:6" x14ac:dyDescent="0.25">
      <c r="A116" s="164"/>
      <c r="B116" s="223" t="s">
        <v>813</v>
      </c>
      <c r="C116" s="1"/>
      <c r="D116" s="1"/>
      <c r="E116" s="212"/>
      <c r="F116" s="1"/>
    </row>
    <row r="117" spans="1:6" x14ac:dyDescent="0.25">
      <c r="A117" s="153">
        <v>44743</v>
      </c>
      <c r="B117" s="224" t="s">
        <v>814</v>
      </c>
      <c r="C117" s="155" t="s">
        <v>176</v>
      </c>
      <c r="D117" s="156" t="s">
        <v>815</v>
      </c>
      <c r="E117" s="215">
        <v>6101.7</v>
      </c>
      <c r="F117" s="159"/>
    </row>
    <row r="118" spans="1:6" ht="24" x14ac:dyDescent="0.25">
      <c r="A118" s="152"/>
      <c r="B118" s="223" t="s">
        <v>816</v>
      </c>
      <c r="C118" s="1"/>
      <c r="D118" s="1"/>
      <c r="E118" s="212"/>
      <c r="F118" s="1"/>
    </row>
    <row r="119" spans="1:6" x14ac:dyDescent="0.25">
      <c r="A119" s="153">
        <v>44743</v>
      </c>
      <c r="B119" s="224" t="s">
        <v>789</v>
      </c>
      <c r="C119" s="155" t="s">
        <v>176</v>
      </c>
      <c r="D119" s="156" t="s">
        <v>817</v>
      </c>
      <c r="E119" s="215">
        <v>59304</v>
      </c>
      <c r="F119" s="159"/>
    </row>
    <row r="120" spans="1:6" ht="36" x14ac:dyDescent="0.25">
      <c r="A120" s="152"/>
      <c r="B120" s="223" t="s">
        <v>818</v>
      </c>
      <c r="C120" s="1"/>
      <c r="D120" s="1"/>
      <c r="E120" s="212"/>
      <c r="F120" s="1"/>
    </row>
    <row r="121" spans="1:6" x14ac:dyDescent="0.25">
      <c r="A121" s="153">
        <v>44752</v>
      </c>
      <c r="B121" s="224" t="s">
        <v>779</v>
      </c>
      <c r="C121" s="155" t="s">
        <v>176</v>
      </c>
      <c r="D121" s="156" t="s">
        <v>819</v>
      </c>
      <c r="E121" s="215">
        <v>32050</v>
      </c>
      <c r="F121" s="159"/>
    </row>
    <row r="122" spans="1:6" ht="36" x14ac:dyDescent="0.25">
      <c r="A122" s="152"/>
      <c r="B122" s="223" t="s">
        <v>820</v>
      </c>
      <c r="C122" s="1"/>
      <c r="D122" s="1"/>
      <c r="E122" s="212"/>
      <c r="F122" s="1"/>
    </row>
    <row r="123" spans="1:6" x14ac:dyDescent="0.25">
      <c r="A123" s="153">
        <v>44757</v>
      </c>
      <c r="B123" s="224" t="s">
        <v>821</v>
      </c>
      <c r="C123" s="155" t="s">
        <v>176</v>
      </c>
      <c r="D123" s="156" t="s">
        <v>77</v>
      </c>
      <c r="E123" s="215">
        <v>15000</v>
      </c>
      <c r="F123" s="159"/>
    </row>
    <row r="124" spans="1:6" ht="24" x14ac:dyDescent="0.25">
      <c r="A124" s="152"/>
      <c r="B124" s="223" t="s">
        <v>822</v>
      </c>
      <c r="C124" s="1"/>
      <c r="D124" s="1"/>
      <c r="E124" s="212"/>
      <c r="F124" s="1"/>
    </row>
    <row r="125" spans="1:6" x14ac:dyDescent="0.25">
      <c r="A125" s="153">
        <v>44774</v>
      </c>
      <c r="B125" s="224" t="s">
        <v>789</v>
      </c>
      <c r="C125" s="155" t="s">
        <v>176</v>
      </c>
      <c r="D125" s="156" t="s">
        <v>823</v>
      </c>
      <c r="E125" s="215">
        <v>3360</v>
      </c>
      <c r="F125" s="159"/>
    </row>
    <row r="126" spans="1:6" ht="36" x14ac:dyDescent="0.25">
      <c r="A126" s="152"/>
      <c r="B126" s="223" t="s">
        <v>824</v>
      </c>
      <c r="C126" s="1"/>
      <c r="D126" s="1"/>
      <c r="E126" s="212"/>
      <c r="F126" s="1"/>
    </row>
    <row r="127" spans="1:6" x14ac:dyDescent="0.25">
      <c r="A127" s="153">
        <v>44776</v>
      </c>
      <c r="B127" s="224" t="s">
        <v>825</v>
      </c>
      <c r="C127" s="155" t="s">
        <v>176</v>
      </c>
      <c r="D127" s="156" t="s">
        <v>826</v>
      </c>
      <c r="E127" s="215">
        <v>30400</v>
      </c>
      <c r="F127" s="159"/>
    </row>
    <row r="128" spans="1:6" x14ac:dyDescent="0.25">
      <c r="A128" s="152"/>
      <c r="B128" s="223" t="s">
        <v>827</v>
      </c>
      <c r="C128" s="1"/>
      <c r="D128" s="1"/>
      <c r="E128" s="212"/>
      <c r="F128" s="1"/>
    </row>
    <row r="129" spans="1:6" x14ac:dyDescent="0.25">
      <c r="A129" s="153">
        <v>44791</v>
      </c>
      <c r="B129" s="224" t="s">
        <v>725</v>
      </c>
      <c r="C129" s="155" t="s">
        <v>176</v>
      </c>
      <c r="D129" s="156" t="s">
        <v>828</v>
      </c>
      <c r="E129" s="215">
        <v>57600</v>
      </c>
      <c r="F129" s="159"/>
    </row>
    <row r="130" spans="1:6" x14ac:dyDescent="0.25">
      <c r="A130" s="152"/>
      <c r="B130" s="223" t="s">
        <v>829</v>
      </c>
      <c r="C130" s="1"/>
      <c r="D130" s="1"/>
      <c r="E130" s="212"/>
      <c r="F130" s="1"/>
    </row>
    <row r="131" spans="1:6" x14ac:dyDescent="0.25">
      <c r="A131" s="153">
        <v>44838</v>
      </c>
      <c r="B131" s="245" t="s">
        <v>1306</v>
      </c>
      <c r="C131" s="232" t="s">
        <v>176</v>
      </c>
      <c r="D131" s="156" t="s">
        <v>1307</v>
      </c>
      <c r="E131" s="233">
        <v>47890</v>
      </c>
      <c r="F131" s="1"/>
    </row>
    <row r="132" spans="1:6" ht="24" x14ac:dyDescent="0.25">
      <c r="A132" s="153">
        <v>44841</v>
      </c>
      <c r="B132" s="245" t="s">
        <v>1308</v>
      </c>
      <c r="C132" s="232" t="s">
        <v>176</v>
      </c>
      <c r="D132" s="242" t="s">
        <v>1309</v>
      </c>
      <c r="E132" s="233">
        <v>141176</v>
      </c>
      <c r="F132" s="1"/>
    </row>
    <row r="133" spans="1:6" x14ac:dyDescent="0.25">
      <c r="A133" s="153">
        <v>44844</v>
      </c>
      <c r="B133" s="245" t="s">
        <v>1235</v>
      </c>
      <c r="C133" s="232" t="s">
        <v>176</v>
      </c>
      <c r="D133" s="156" t="s">
        <v>1310</v>
      </c>
      <c r="E133" s="233">
        <v>210187.5</v>
      </c>
      <c r="F133" s="1"/>
    </row>
    <row r="134" spans="1:6" ht="24" x14ac:dyDescent="0.25">
      <c r="A134" s="153">
        <v>44865</v>
      </c>
      <c r="B134" s="245" t="s">
        <v>1311</v>
      </c>
      <c r="C134" s="232" t="s">
        <v>176</v>
      </c>
      <c r="D134" s="242" t="s">
        <v>1312</v>
      </c>
      <c r="E134" s="233">
        <v>13650</v>
      </c>
      <c r="F134" s="1"/>
    </row>
    <row r="135" spans="1:6" x14ac:dyDescent="0.25">
      <c r="A135" s="153">
        <v>44868</v>
      </c>
      <c r="B135" s="245" t="s">
        <v>1235</v>
      </c>
      <c r="C135" s="232" t="s">
        <v>176</v>
      </c>
      <c r="D135" s="156" t="s">
        <v>1313</v>
      </c>
      <c r="E135" s="233">
        <v>9250</v>
      </c>
      <c r="F135" s="1"/>
    </row>
    <row r="136" spans="1:6" x14ac:dyDescent="0.25">
      <c r="A136" s="153">
        <v>44876</v>
      </c>
      <c r="B136" s="245" t="s">
        <v>1275</v>
      </c>
      <c r="C136" s="232" t="s">
        <v>176</v>
      </c>
      <c r="D136" s="156" t="s">
        <v>1314</v>
      </c>
      <c r="E136" s="233">
        <v>70560</v>
      </c>
      <c r="F136" s="1"/>
    </row>
    <row r="137" spans="1:6" x14ac:dyDescent="0.25">
      <c r="A137" s="153">
        <v>44896</v>
      </c>
      <c r="B137" s="245" t="s">
        <v>1275</v>
      </c>
      <c r="C137" s="232" t="s">
        <v>176</v>
      </c>
      <c r="D137" s="156" t="s">
        <v>1315</v>
      </c>
      <c r="E137" s="233">
        <v>12014.4</v>
      </c>
      <c r="F137" s="1"/>
    </row>
    <row r="138" spans="1:6" ht="25.5" x14ac:dyDescent="0.25">
      <c r="A138" s="153">
        <v>44898</v>
      </c>
      <c r="B138" s="245" t="s">
        <v>1316</v>
      </c>
      <c r="C138" s="232" t="s">
        <v>176</v>
      </c>
      <c r="D138" s="156" t="s">
        <v>1317</v>
      </c>
      <c r="E138" s="233">
        <v>62560</v>
      </c>
      <c r="F138" s="1"/>
    </row>
    <row r="139" spans="1:6" x14ac:dyDescent="0.25">
      <c r="A139" s="153">
        <v>44901</v>
      </c>
      <c r="B139" s="245" t="s">
        <v>1275</v>
      </c>
      <c r="C139" s="232" t="s">
        <v>176</v>
      </c>
      <c r="D139" s="156" t="s">
        <v>1318</v>
      </c>
      <c r="E139" s="233">
        <v>110948</v>
      </c>
      <c r="F139" s="1"/>
    </row>
    <row r="140" spans="1:6" x14ac:dyDescent="0.25">
      <c r="A140" s="146">
        <v>44910</v>
      </c>
      <c r="B140" s="262" t="s">
        <v>1355</v>
      </c>
      <c r="C140" s="3" t="s">
        <v>176</v>
      </c>
      <c r="D140" s="2" t="s">
        <v>1356</v>
      </c>
      <c r="E140" s="233">
        <v>14830.5</v>
      </c>
      <c r="F140" s="1"/>
    </row>
    <row r="141" spans="1:6" x14ac:dyDescent="0.25">
      <c r="A141" s="153">
        <v>44910</v>
      </c>
      <c r="B141" s="245" t="s">
        <v>1357</v>
      </c>
      <c r="C141" s="232" t="s">
        <v>176</v>
      </c>
      <c r="D141" s="156" t="s">
        <v>1358</v>
      </c>
      <c r="E141" s="233">
        <v>205800</v>
      </c>
      <c r="F141" s="1"/>
    </row>
    <row r="142" spans="1:6" x14ac:dyDescent="0.25">
      <c r="A142" s="153">
        <v>44943</v>
      </c>
      <c r="B142" s="224" t="s">
        <v>798</v>
      </c>
      <c r="C142" s="155" t="s">
        <v>176</v>
      </c>
      <c r="D142" s="156" t="s">
        <v>1662</v>
      </c>
      <c r="E142" s="233">
        <v>73471.199999999997</v>
      </c>
      <c r="F142" s="1"/>
    </row>
    <row r="143" spans="1:6" x14ac:dyDescent="0.25">
      <c r="A143" s="146">
        <v>44949</v>
      </c>
      <c r="B143" s="222" t="s">
        <v>1663</v>
      </c>
      <c r="C143" s="77" t="s">
        <v>176</v>
      </c>
      <c r="D143" s="2" t="s">
        <v>1664</v>
      </c>
      <c r="E143" s="233">
        <v>12742.8</v>
      </c>
      <c r="F143" s="1"/>
    </row>
    <row r="144" spans="1:6" x14ac:dyDescent="0.25">
      <c r="A144" s="146">
        <v>44950</v>
      </c>
      <c r="B144" s="222" t="s">
        <v>1038</v>
      </c>
      <c r="C144" s="77" t="s">
        <v>176</v>
      </c>
      <c r="D144" s="2" t="s">
        <v>1665</v>
      </c>
      <c r="E144" s="233">
        <v>10255</v>
      </c>
      <c r="F144" s="1"/>
    </row>
    <row r="145" spans="1:6" ht="24" x14ac:dyDescent="0.25">
      <c r="A145" s="146">
        <v>44951</v>
      </c>
      <c r="B145" s="222" t="s">
        <v>1038</v>
      </c>
      <c r="C145" s="77" t="s">
        <v>176</v>
      </c>
      <c r="D145" s="254" t="s">
        <v>1666</v>
      </c>
      <c r="E145" s="233">
        <v>3190</v>
      </c>
      <c r="F145" s="1"/>
    </row>
    <row r="146" spans="1:6" x14ac:dyDescent="0.25">
      <c r="A146" s="146">
        <v>44957</v>
      </c>
      <c r="B146" s="222" t="s">
        <v>1663</v>
      </c>
      <c r="C146" s="77" t="s">
        <v>176</v>
      </c>
      <c r="D146" s="2" t="s">
        <v>1667</v>
      </c>
      <c r="E146" s="233">
        <v>3024</v>
      </c>
      <c r="F146" s="1"/>
    </row>
    <row r="147" spans="1:6" x14ac:dyDescent="0.25">
      <c r="A147" s="146">
        <v>44971</v>
      </c>
      <c r="B147" s="222" t="s">
        <v>1038</v>
      </c>
      <c r="C147" s="77" t="s">
        <v>176</v>
      </c>
      <c r="D147" s="2" t="s">
        <v>1668</v>
      </c>
      <c r="E147" s="233">
        <v>700</v>
      </c>
      <c r="F147" s="1"/>
    </row>
    <row r="148" spans="1:6" x14ac:dyDescent="0.25">
      <c r="A148" s="146">
        <v>44977</v>
      </c>
      <c r="B148" s="222" t="s">
        <v>798</v>
      </c>
      <c r="C148" s="77" t="s">
        <v>176</v>
      </c>
      <c r="D148" s="2" t="s">
        <v>1669</v>
      </c>
      <c r="E148" s="233">
        <v>534468</v>
      </c>
      <c r="F148" s="1"/>
    </row>
    <row r="149" spans="1:6" x14ac:dyDescent="0.25">
      <c r="A149" s="146">
        <v>44977</v>
      </c>
      <c r="B149" s="222" t="s">
        <v>1534</v>
      </c>
      <c r="C149" s="77" t="s">
        <v>176</v>
      </c>
      <c r="D149" s="2" t="s">
        <v>1670</v>
      </c>
      <c r="E149" s="233">
        <v>6750</v>
      </c>
      <c r="F149" s="1"/>
    </row>
    <row r="150" spans="1:6" x14ac:dyDescent="0.25">
      <c r="A150" s="146">
        <v>44979</v>
      </c>
      <c r="B150" s="222" t="s">
        <v>1663</v>
      </c>
      <c r="C150" s="77" t="s">
        <v>176</v>
      </c>
      <c r="D150" s="2" t="s">
        <v>1671</v>
      </c>
      <c r="E150" s="233">
        <v>10104.64</v>
      </c>
      <c r="F150" s="1"/>
    </row>
    <row r="151" spans="1:6" x14ac:dyDescent="0.25">
      <c r="A151" s="146">
        <v>44979</v>
      </c>
      <c r="B151" s="222" t="s">
        <v>1663</v>
      </c>
      <c r="C151" s="77" t="s">
        <v>176</v>
      </c>
      <c r="D151" s="2" t="s">
        <v>1672</v>
      </c>
      <c r="E151" s="233">
        <v>1500</v>
      </c>
      <c r="F151" s="1"/>
    </row>
    <row r="152" spans="1:6" x14ac:dyDescent="0.25">
      <c r="A152" s="146">
        <v>44979</v>
      </c>
      <c r="B152" s="222" t="s">
        <v>1663</v>
      </c>
      <c r="C152" s="77" t="s">
        <v>176</v>
      </c>
      <c r="D152" s="2" t="s">
        <v>1673</v>
      </c>
      <c r="E152" s="233">
        <v>33315</v>
      </c>
      <c r="F152" s="1"/>
    </row>
    <row r="153" spans="1:6" x14ac:dyDescent="0.25">
      <c r="A153" s="146">
        <v>44980</v>
      </c>
      <c r="B153" s="222" t="s">
        <v>1663</v>
      </c>
      <c r="C153" s="77" t="s">
        <v>176</v>
      </c>
      <c r="D153" s="2" t="s">
        <v>1674</v>
      </c>
      <c r="E153" s="233">
        <v>155160</v>
      </c>
      <c r="F153" s="1"/>
    </row>
    <row r="154" spans="1:6" x14ac:dyDescent="0.25">
      <c r="A154" s="146">
        <v>44986</v>
      </c>
      <c r="B154" s="222" t="s">
        <v>1663</v>
      </c>
      <c r="C154" s="77" t="s">
        <v>176</v>
      </c>
      <c r="D154" s="2" t="s">
        <v>1675</v>
      </c>
      <c r="E154" s="233">
        <v>21210</v>
      </c>
      <c r="F154" s="1"/>
    </row>
    <row r="155" spans="1:6" x14ac:dyDescent="0.25">
      <c r="A155" s="146">
        <v>44989</v>
      </c>
      <c r="B155" s="222" t="s">
        <v>1608</v>
      </c>
      <c r="C155" s="77" t="s">
        <v>176</v>
      </c>
      <c r="D155" s="2" t="s">
        <v>1676</v>
      </c>
      <c r="E155" s="233">
        <v>2520</v>
      </c>
      <c r="F155" s="1"/>
    </row>
    <row r="156" spans="1:6" x14ac:dyDescent="0.25">
      <c r="A156" s="146">
        <v>44989</v>
      </c>
      <c r="B156" s="222" t="s">
        <v>1663</v>
      </c>
      <c r="C156" s="77" t="s">
        <v>176</v>
      </c>
      <c r="D156" s="2" t="s">
        <v>1677</v>
      </c>
      <c r="E156" s="233">
        <v>73022.080000000002</v>
      </c>
      <c r="F156" s="1"/>
    </row>
    <row r="157" spans="1:6" x14ac:dyDescent="0.25">
      <c r="A157" s="146">
        <v>44991</v>
      </c>
      <c r="B157" s="222" t="s">
        <v>1678</v>
      </c>
      <c r="C157" s="77" t="s">
        <v>176</v>
      </c>
      <c r="D157" s="2" t="s">
        <v>1679</v>
      </c>
      <c r="E157" s="233">
        <v>42249</v>
      </c>
      <c r="F157" s="1"/>
    </row>
    <row r="158" spans="1:6" x14ac:dyDescent="0.25">
      <c r="A158" s="146">
        <v>44995</v>
      </c>
      <c r="B158" s="222" t="s">
        <v>1678</v>
      </c>
      <c r="C158" s="77" t="s">
        <v>176</v>
      </c>
      <c r="D158" s="2" t="s">
        <v>1680</v>
      </c>
      <c r="E158" s="233">
        <v>87924</v>
      </c>
      <c r="F158" s="1"/>
    </row>
    <row r="159" spans="1:6" x14ac:dyDescent="0.25">
      <c r="A159" s="146">
        <v>45001</v>
      </c>
      <c r="B159" s="148" t="s">
        <v>1608</v>
      </c>
      <c r="C159" s="77" t="s">
        <v>176</v>
      </c>
      <c r="D159" s="2" t="s">
        <v>1910</v>
      </c>
      <c r="E159" s="214">
        <v>1774</v>
      </c>
      <c r="F159" s="1"/>
    </row>
    <row r="160" spans="1:6" x14ac:dyDescent="0.25">
      <c r="A160" s="153">
        <v>45010</v>
      </c>
      <c r="B160" s="154" t="s">
        <v>1678</v>
      </c>
      <c r="C160" s="155" t="s">
        <v>176</v>
      </c>
      <c r="D160" s="156" t="s">
        <v>1911</v>
      </c>
      <c r="E160" s="215">
        <v>10911</v>
      </c>
      <c r="F160" s="1"/>
    </row>
    <row r="161" spans="1:6" x14ac:dyDescent="0.25">
      <c r="A161" s="146">
        <v>45020</v>
      </c>
      <c r="B161" s="148" t="s">
        <v>1663</v>
      </c>
      <c r="C161" s="77" t="s">
        <v>176</v>
      </c>
      <c r="D161" s="2" t="s">
        <v>2227</v>
      </c>
      <c r="E161" s="214">
        <v>53652.5</v>
      </c>
      <c r="F161" s="1"/>
    </row>
    <row r="162" spans="1:6" x14ac:dyDescent="0.25">
      <c r="A162" s="146">
        <v>45026</v>
      </c>
      <c r="B162" s="148" t="s">
        <v>798</v>
      </c>
      <c r="C162" s="77" t="s">
        <v>176</v>
      </c>
      <c r="D162" s="2" t="s">
        <v>2228</v>
      </c>
      <c r="E162" s="214">
        <v>235062.39999999999</v>
      </c>
      <c r="F162" s="1"/>
    </row>
    <row r="163" spans="1:6" x14ac:dyDescent="0.25">
      <c r="A163" s="146">
        <v>45031</v>
      </c>
      <c r="B163" s="148" t="s">
        <v>1678</v>
      </c>
      <c r="C163" s="77" t="s">
        <v>176</v>
      </c>
      <c r="D163" s="2" t="s">
        <v>2229</v>
      </c>
      <c r="E163" s="214">
        <v>20706</v>
      </c>
      <c r="F163" s="1"/>
    </row>
    <row r="164" spans="1:6" x14ac:dyDescent="0.25">
      <c r="A164" s="146">
        <v>45031</v>
      </c>
      <c r="B164" s="148" t="s">
        <v>1678</v>
      </c>
      <c r="C164" s="77" t="s">
        <v>176</v>
      </c>
      <c r="D164" s="2" t="s">
        <v>2230</v>
      </c>
      <c r="E164" s="214">
        <v>7917</v>
      </c>
      <c r="F164" s="1"/>
    </row>
    <row r="165" spans="1:6" x14ac:dyDescent="0.25">
      <c r="A165" s="146">
        <v>45040</v>
      </c>
      <c r="B165" s="148" t="s">
        <v>1663</v>
      </c>
      <c r="C165" s="77" t="s">
        <v>176</v>
      </c>
      <c r="D165" s="2" t="s">
        <v>2231</v>
      </c>
      <c r="E165" s="214">
        <v>9611.1200000000008</v>
      </c>
      <c r="F165" s="1"/>
    </row>
    <row r="166" spans="1:6" x14ac:dyDescent="0.25">
      <c r="A166" s="146">
        <v>45040</v>
      </c>
      <c r="B166" s="148" t="s">
        <v>1663</v>
      </c>
      <c r="C166" s="77" t="s">
        <v>176</v>
      </c>
      <c r="D166" s="2" t="s">
        <v>2232</v>
      </c>
      <c r="E166" s="214">
        <v>881.28</v>
      </c>
      <c r="F166" s="1"/>
    </row>
    <row r="167" spans="1:6" x14ac:dyDescent="0.25">
      <c r="A167" s="146">
        <v>45041</v>
      </c>
      <c r="B167" s="148" t="s">
        <v>1663</v>
      </c>
      <c r="C167" s="77" t="s">
        <v>176</v>
      </c>
      <c r="D167" s="2" t="s">
        <v>2233</v>
      </c>
      <c r="E167" s="214">
        <v>1570</v>
      </c>
      <c r="F167" s="1"/>
    </row>
    <row r="168" spans="1:6" x14ac:dyDescent="0.25">
      <c r="A168" s="146">
        <v>45041</v>
      </c>
      <c r="B168" s="148" t="s">
        <v>1663</v>
      </c>
      <c r="C168" s="77" t="s">
        <v>176</v>
      </c>
      <c r="D168" s="2" t="s">
        <v>2188</v>
      </c>
      <c r="E168" s="214">
        <v>1549.1</v>
      </c>
      <c r="F168" s="1"/>
    </row>
    <row r="169" spans="1:6" x14ac:dyDescent="0.25">
      <c r="A169" s="146">
        <v>45041</v>
      </c>
      <c r="B169" s="148" t="s">
        <v>1663</v>
      </c>
      <c r="C169" s="77" t="s">
        <v>176</v>
      </c>
      <c r="D169" s="2" t="s">
        <v>2216</v>
      </c>
      <c r="E169" s="214">
        <v>240.75</v>
      </c>
      <c r="F169" s="1"/>
    </row>
    <row r="170" spans="1:6" x14ac:dyDescent="0.25">
      <c r="A170" s="146">
        <v>45041</v>
      </c>
      <c r="B170" s="148" t="s">
        <v>1663</v>
      </c>
      <c r="C170" s="77" t="s">
        <v>176</v>
      </c>
      <c r="D170" s="2" t="s">
        <v>2189</v>
      </c>
      <c r="E170" s="214">
        <v>22254.45</v>
      </c>
      <c r="F170" s="1"/>
    </row>
    <row r="171" spans="1:6" x14ac:dyDescent="0.25">
      <c r="A171" s="146">
        <v>45043</v>
      </c>
      <c r="B171" s="148" t="s">
        <v>1663</v>
      </c>
      <c r="C171" s="77" t="s">
        <v>176</v>
      </c>
      <c r="D171" s="2" t="s">
        <v>2234</v>
      </c>
      <c r="E171" s="214">
        <v>36263.599999999999</v>
      </c>
      <c r="F171" s="1"/>
    </row>
    <row r="172" spans="1:6" x14ac:dyDescent="0.25">
      <c r="A172" s="146">
        <v>45045</v>
      </c>
      <c r="B172" s="148" t="s">
        <v>1663</v>
      </c>
      <c r="C172" s="77" t="s">
        <v>176</v>
      </c>
      <c r="D172" s="2" t="s">
        <v>2235</v>
      </c>
      <c r="E172" s="214">
        <v>35280</v>
      </c>
      <c r="F172" s="1"/>
    </row>
    <row r="173" spans="1:6" x14ac:dyDescent="0.25">
      <c r="A173" s="146">
        <v>45054</v>
      </c>
      <c r="B173" s="148" t="s">
        <v>1038</v>
      </c>
      <c r="C173" s="77" t="s">
        <v>176</v>
      </c>
      <c r="D173" s="2" t="s">
        <v>2236</v>
      </c>
      <c r="E173" s="214">
        <v>1575</v>
      </c>
      <c r="F173" s="1"/>
    </row>
    <row r="174" spans="1:6" x14ac:dyDescent="0.25">
      <c r="A174" s="146">
        <v>45054</v>
      </c>
      <c r="B174" s="148" t="s">
        <v>1663</v>
      </c>
      <c r="C174" s="77" t="s">
        <v>176</v>
      </c>
      <c r="D174" s="2" t="s">
        <v>2237</v>
      </c>
      <c r="E174" s="214">
        <v>3934.2</v>
      </c>
      <c r="F174" s="1"/>
    </row>
    <row r="175" spans="1:6" x14ac:dyDescent="0.25">
      <c r="A175" s="146">
        <v>45054</v>
      </c>
      <c r="B175" s="148" t="s">
        <v>2238</v>
      </c>
      <c r="C175" s="77" t="s">
        <v>176</v>
      </c>
      <c r="D175" s="2" t="s">
        <v>2239</v>
      </c>
      <c r="E175" s="214">
        <v>383994</v>
      </c>
      <c r="F175" s="1"/>
    </row>
    <row r="176" spans="1:6" x14ac:dyDescent="0.25">
      <c r="A176" s="146">
        <v>45054</v>
      </c>
      <c r="B176" s="148" t="s">
        <v>2238</v>
      </c>
      <c r="C176" s="77" t="s">
        <v>176</v>
      </c>
      <c r="D176" s="2" t="s">
        <v>2240</v>
      </c>
      <c r="E176" s="214">
        <v>62200</v>
      </c>
      <c r="F176" s="1"/>
    </row>
    <row r="177" spans="1:6" x14ac:dyDescent="0.25">
      <c r="A177" s="146">
        <v>45055</v>
      </c>
      <c r="B177" s="148" t="s">
        <v>2238</v>
      </c>
      <c r="C177" s="77" t="s">
        <v>176</v>
      </c>
      <c r="D177" s="2" t="s">
        <v>2241</v>
      </c>
      <c r="E177" s="214">
        <v>137000</v>
      </c>
      <c r="F177" s="1"/>
    </row>
    <row r="178" spans="1:6" x14ac:dyDescent="0.25">
      <c r="A178" s="146">
        <v>45056</v>
      </c>
      <c r="B178" s="148" t="s">
        <v>1038</v>
      </c>
      <c r="C178" s="77" t="s">
        <v>176</v>
      </c>
      <c r="D178" s="2" t="s">
        <v>2242</v>
      </c>
      <c r="E178" s="214">
        <v>229764.8</v>
      </c>
      <c r="F178" s="1"/>
    </row>
    <row r="179" spans="1:6" x14ac:dyDescent="0.25">
      <c r="A179" s="146">
        <v>45056</v>
      </c>
      <c r="B179" s="148" t="s">
        <v>1038</v>
      </c>
      <c r="C179" s="77" t="s">
        <v>176</v>
      </c>
      <c r="D179" s="2" t="s">
        <v>2243</v>
      </c>
      <c r="E179" s="214">
        <v>56143.4</v>
      </c>
      <c r="F179" s="1"/>
    </row>
    <row r="180" spans="1:6" x14ac:dyDescent="0.25">
      <c r="A180" s="146">
        <v>45056</v>
      </c>
      <c r="B180" s="148" t="s">
        <v>1038</v>
      </c>
      <c r="C180" s="77" t="s">
        <v>176</v>
      </c>
      <c r="D180" s="2" t="s">
        <v>2244</v>
      </c>
      <c r="E180" s="214">
        <v>23777</v>
      </c>
      <c r="F180" s="1"/>
    </row>
    <row r="181" spans="1:6" x14ac:dyDescent="0.25">
      <c r="A181" s="146">
        <v>45057</v>
      </c>
      <c r="B181" s="148" t="s">
        <v>1038</v>
      </c>
      <c r="C181" s="77" t="s">
        <v>176</v>
      </c>
      <c r="D181" s="2" t="s">
        <v>2245</v>
      </c>
      <c r="E181" s="214">
        <v>29263</v>
      </c>
      <c r="F181" s="1"/>
    </row>
    <row r="182" spans="1:6" x14ac:dyDescent="0.25">
      <c r="A182" s="146">
        <v>45061</v>
      </c>
      <c r="B182" s="148" t="s">
        <v>1038</v>
      </c>
      <c r="C182" s="77" t="s">
        <v>176</v>
      </c>
      <c r="D182" s="2" t="s">
        <v>2246</v>
      </c>
      <c r="E182" s="214">
        <v>3600</v>
      </c>
      <c r="F182" s="1"/>
    </row>
    <row r="183" spans="1:6" x14ac:dyDescent="0.25">
      <c r="A183" s="146">
        <v>45066</v>
      </c>
      <c r="B183" s="148" t="s">
        <v>798</v>
      </c>
      <c r="C183" s="77" t="s">
        <v>176</v>
      </c>
      <c r="D183" s="2" t="s">
        <v>2247</v>
      </c>
      <c r="E183" s="214">
        <v>222500</v>
      </c>
      <c r="F183" s="1"/>
    </row>
    <row r="184" spans="1:6" x14ac:dyDescent="0.25">
      <c r="A184" s="146">
        <v>45071</v>
      </c>
      <c r="B184" s="148" t="s">
        <v>798</v>
      </c>
      <c r="C184" s="77" t="s">
        <v>176</v>
      </c>
      <c r="D184" s="2" t="s">
        <v>2248</v>
      </c>
      <c r="E184" s="214">
        <v>77858</v>
      </c>
      <c r="F184" s="1"/>
    </row>
    <row r="185" spans="1:6" x14ac:dyDescent="0.25">
      <c r="A185" s="146">
        <v>45091</v>
      </c>
      <c r="B185" s="148" t="s">
        <v>1663</v>
      </c>
      <c r="C185" s="77" t="s">
        <v>176</v>
      </c>
      <c r="D185" s="2" t="s">
        <v>2249</v>
      </c>
      <c r="E185" s="214">
        <v>16920</v>
      </c>
      <c r="F185" s="1"/>
    </row>
    <row r="186" spans="1:6" x14ac:dyDescent="0.25">
      <c r="A186" s="146">
        <v>45091</v>
      </c>
      <c r="B186" s="148" t="s">
        <v>1663</v>
      </c>
      <c r="C186" s="77" t="s">
        <v>176</v>
      </c>
      <c r="D186" s="2" t="s">
        <v>2250</v>
      </c>
      <c r="E186" s="214">
        <v>1770</v>
      </c>
      <c r="F186" s="1"/>
    </row>
    <row r="187" spans="1:6" x14ac:dyDescent="0.25">
      <c r="A187" s="146">
        <v>45091</v>
      </c>
      <c r="B187" s="148" t="s">
        <v>1663</v>
      </c>
      <c r="C187" s="77" t="s">
        <v>176</v>
      </c>
      <c r="D187" s="2" t="s">
        <v>2251</v>
      </c>
      <c r="E187" s="214">
        <v>13659.6</v>
      </c>
      <c r="F187" s="1"/>
    </row>
    <row r="188" spans="1:6" x14ac:dyDescent="0.25">
      <c r="A188" s="146">
        <v>45091</v>
      </c>
      <c r="B188" s="148" t="s">
        <v>1663</v>
      </c>
      <c r="C188" s="77" t="s">
        <v>176</v>
      </c>
      <c r="D188" s="2" t="s">
        <v>2252</v>
      </c>
      <c r="E188" s="214">
        <v>12103.52</v>
      </c>
      <c r="F188" s="1"/>
    </row>
    <row r="189" spans="1:6" x14ac:dyDescent="0.25">
      <c r="A189" s="146">
        <v>45091</v>
      </c>
      <c r="B189" s="148" t="s">
        <v>1663</v>
      </c>
      <c r="C189" s="77" t="s">
        <v>176</v>
      </c>
      <c r="D189" s="2" t="s">
        <v>2253</v>
      </c>
      <c r="E189" s="214">
        <v>94663.360000000001</v>
      </c>
      <c r="F189" s="1"/>
    </row>
    <row r="190" spans="1:6" x14ac:dyDescent="0.25">
      <c r="A190" s="146">
        <v>45091</v>
      </c>
      <c r="B190" s="148" t="s">
        <v>1663</v>
      </c>
      <c r="C190" s="77" t="s">
        <v>176</v>
      </c>
      <c r="D190" s="2" t="s">
        <v>2254</v>
      </c>
      <c r="E190" s="214">
        <v>252309.2</v>
      </c>
      <c r="F190" s="1"/>
    </row>
    <row r="191" spans="1:6" x14ac:dyDescent="0.25">
      <c r="A191" s="146">
        <v>45091</v>
      </c>
      <c r="B191" s="148" t="s">
        <v>1663</v>
      </c>
      <c r="C191" s="77" t="s">
        <v>176</v>
      </c>
      <c r="D191" s="2" t="s">
        <v>2255</v>
      </c>
      <c r="E191" s="214">
        <v>47099.68</v>
      </c>
      <c r="F191" s="1"/>
    </row>
    <row r="192" spans="1:6" x14ac:dyDescent="0.25">
      <c r="A192" s="146">
        <v>45091</v>
      </c>
      <c r="B192" s="148" t="s">
        <v>1663</v>
      </c>
      <c r="C192" s="77" t="s">
        <v>176</v>
      </c>
      <c r="D192" s="2" t="s">
        <v>2256</v>
      </c>
      <c r="E192" s="214">
        <v>150165.9</v>
      </c>
      <c r="F192" s="1"/>
    </row>
    <row r="193" spans="1:6" x14ac:dyDescent="0.25">
      <c r="A193" s="146">
        <v>45093</v>
      </c>
      <c r="B193" s="148" t="s">
        <v>1663</v>
      </c>
      <c r="C193" s="77" t="s">
        <v>176</v>
      </c>
      <c r="D193" s="2" t="s">
        <v>2257</v>
      </c>
      <c r="E193" s="214">
        <v>90381.68</v>
      </c>
      <c r="F193" s="1"/>
    </row>
    <row r="194" spans="1:6" x14ac:dyDescent="0.25">
      <c r="A194" s="146">
        <v>45093</v>
      </c>
      <c r="B194" s="148" t="s">
        <v>1663</v>
      </c>
      <c r="C194" s="77" t="s">
        <v>176</v>
      </c>
      <c r="D194" s="2" t="s">
        <v>2258</v>
      </c>
      <c r="E194" s="214">
        <v>75507.360000000001</v>
      </c>
      <c r="F194" s="1"/>
    </row>
    <row r="195" spans="1:6" x14ac:dyDescent="0.25">
      <c r="A195" s="146">
        <v>45093</v>
      </c>
      <c r="B195" s="148" t="s">
        <v>1663</v>
      </c>
      <c r="C195" s="77" t="s">
        <v>176</v>
      </c>
      <c r="D195" s="2" t="s">
        <v>2259</v>
      </c>
      <c r="E195" s="214">
        <v>37083.4</v>
      </c>
      <c r="F195" s="1"/>
    </row>
    <row r="196" spans="1:6" x14ac:dyDescent="0.25">
      <c r="A196" s="146">
        <v>45093</v>
      </c>
      <c r="B196" s="148" t="s">
        <v>1663</v>
      </c>
      <c r="C196" s="77" t="s">
        <v>176</v>
      </c>
      <c r="D196" s="2" t="s">
        <v>2260</v>
      </c>
      <c r="E196" s="214">
        <v>2571</v>
      </c>
      <c r="F196" s="1"/>
    </row>
    <row r="197" spans="1:6" x14ac:dyDescent="0.25">
      <c r="A197" s="146">
        <v>45094</v>
      </c>
      <c r="B197" s="148" t="s">
        <v>2261</v>
      </c>
      <c r="C197" s="77" t="s">
        <v>176</v>
      </c>
      <c r="D197" s="2" t="s">
        <v>2262</v>
      </c>
      <c r="E197" s="214">
        <v>5400</v>
      </c>
      <c r="F197" s="1"/>
    </row>
    <row r="198" spans="1:6" x14ac:dyDescent="0.25">
      <c r="A198" s="146">
        <v>45094</v>
      </c>
      <c r="B198" s="148" t="s">
        <v>581</v>
      </c>
      <c r="C198" s="77" t="s">
        <v>176</v>
      </c>
      <c r="D198" s="2" t="s">
        <v>2263</v>
      </c>
      <c r="E198" s="214">
        <v>38550</v>
      </c>
      <c r="F198" s="1"/>
    </row>
    <row r="199" spans="1:6" x14ac:dyDescent="0.25">
      <c r="A199" s="146">
        <v>45097</v>
      </c>
      <c r="B199" s="148" t="s">
        <v>1038</v>
      </c>
      <c r="C199" s="77" t="s">
        <v>176</v>
      </c>
      <c r="D199" s="2" t="s">
        <v>2264</v>
      </c>
      <c r="E199" s="214">
        <v>27070</v>
      </c>
      <c r="F199" s="1"/>
    </row>
    <row r="200" spans="1:6" x14ac:dyDescent="0.25">
      <c r="A200" s="146">
        <v>45119</v>
      </c>
      <c r="B200" s="148" t="s">
        <v>798</v>
      </c>
      <c r="C200" s="77" t="s">
        <v>176</v>
      </c>
      <c r="D200" s="2" t="s">
        <v>2445</v>
      </c>
      <c r="E200" s="214">
        <v>88319</v>
      </c>
      <c r="F200" s="1"/>
    </row>
    <row r="201" spans="1:6" x14ac:dyDescent="0.25">
      <c r="A201" s="146">
        <v>45119</v>
      </c>
      <c r="B201" s="148" t="s">
        <v>1663</v>
      </c>
      <c r="C201" s="77" t="s">
        <v>176</v>
      </c>
      <c r="D201" s="2" t="s">
        <v>2446</v>
      </c>
      <c r="E201" s="214">
        <v>2750</v>
      </c>
      <c r="F201" s="1"/>
    </row>
    <row r="202" spans="1:6" x14ac:dyDescent="0.25">
      <c r="A202" s="146">
        <v>45119</v>
      </c>
      <c r="B202" s="148" t="s">
        <v>1663</v>
      </c>
      <c r="C202" s="77" t="s">
        <v>176</v>
      </c>
      <c r="D202" s="2" t="s">
        <v>1394</v>
      </c>
      <c r="E202" s="214">
        <v>41646.1</v>
      </c>
      <c r="F202" s="1"/>
    </row>
    <row r="203" spans="1:6" x14ac:dyDescent="0.25">
      <c r="A203" s="146">
        <v>45126</v>
      </c>
      <c r="B203" s="148" t="s">
        <v>1663</v>
      </c>
      <c r="C203" s="77" t="s">
        <v>176</v>
      </c>
      <c r="D203" s="2" t="s">
        <v>2447</v>
      </c>
      <c r="E203" s="214">
        <v>1344</v>
      </c>
      <c r="F203" s="1"/>
    </row>
    <row r="204" spans="1:6" x14ac:dyDescent="0.25">
      <c r="A204" s="146">
        <v>45126</v>
      </c>
      <c r="B204" s="148" t="s">
        <v>1663</v>
      </c>
      <c r="C204" s="77" t="s">
        <v>176</v>
      </c>
      <c r="D204" s="2" t="s">
        <v>2448</v>
      </c>
      <c r="E204" s="214">
        <v>7671.44</v>
      </c>
      <c r="F204" s="1"/>
    </row>
    <row r="205" spans="1:6" x14ac:dyDescent="0.25">
      <c r="A205" s="146">
        <v>45128</v>
      </c>
      <c r="B205" s="148" t="s">
        <v>1663</v>
      </c>
      <c r="C205" s="77" t="s">
        <v>176</v>
      </c>
      <c r="D205" s="2" t="s">
        <v>2449</v>
      </c>
      <c r="E205" s="214">
        <v>3291.25</v>
      </c>
      <c r="F205" s="1"/>
    </row>
    <row r="206" spans="1:6" x14ac:dyDescent="0.25">
      <c r="A206" s="146">
        <v>45137</v>
      </c>
      <c r="B206" s="148" t="s">
        <v>2261</v>
      </c>
      <c r="C206" s="77" t="s">
        <v>176</v>
      </c>
      <c r="D206" s="2" t="s">
        <v>2450</v>
      </c>
      <c r="E206" s="214">
        <v>133200</v>
      </c>
      <c r="F206" s="1"/>
    </row>
    <row r="207" spans="1:6" x14ac:dyDescent="0.25">
      <c r="A207" s="146">
        <v>45138</v>
      </c>
      <c r="B207" s="148" t="s">
        <v>798</v>
      </c>
      <c r="C207" s="77" t="s">
        <v>176</v>
      </c>
      <c r="D207" s="2" t="s">
        <v>2451</v>
      </c>
      <c r="E207" s="214">
        <v>140362</v>
      </c>
      <c r="F207" s="1"/>
    </row>
    <row r="208" spans="1:6" x14ac:dyDescent="0.25">
      <c r="A208" s="146">
        <v>45139</v>
      </c>
      <c r="B208" s="148" t="s">
        <v>2452</v>
      </c>
      <c r="C208" s="77" t="s">
        <v>176</v>
      </c>
      <c r="D208" s="2" t="s">
        <v>2453</v>
      </c>
      <c r="E208" s="214">
        <v>8369.4</v>
      </c>
      <c r="F208" s="1"/>
    </row>
    <row r="209" spans="1:6" x14ac:dyDescent="0.25">
      <c r="A209" s="146">
        <v>45139</v>
      </c>
      <c r="B209" s="148" t="s">
        <v>1663</v>
      </c>
      <c r="C209" s="77" t="s">
        <v>176</v>
      </c>
      <c r="D209" s="2" t="s">
        <v>2454</v>
      </c>
      <c r="E209" s="214">
        <v>10370</v>
      </c>
      <c r="F209" s="1"/>
    </row>
    <row r="210" spans="1:6" x14ac:dyDescent="0.25">
      <c r="A210" s="146">
        <v>45139</v>
      </c>
      <c r="B210" s="148" t="s">
        <v>1663</v>
      </c>
      <c r="C210" s="77" t="s">
        <v>176</v>
      </c>
      <c r="D210" s="2" t="s">
        <v>2455</v>
      </c>
      <c r="E210" s="214">
        <v>1368000</v>
      </c>
      <c r="F210" s="1"/>
    </row>
    <row r="211" spans="1:6" x14ac:dyDescent="0.25">
      <c r="A211" s="146">
        <v>45139</v>
      </c>
      <c r="B211" s="148" t="s">
        <v>1663</v>
      </c>
      <c r="C211" s="77" t="s">
        <v>176</v>
      </c>
      <c r="D211" s="2" t="s">
        <v>2456</v>
      </c>
      <c r="E211" s="214">
        <v>4389</v>
      </c>
      <c r="F211" s="1"/>
    </row>
    <row r="212" spans="1:6" x14ac:dyDescent="0.25">
      <c r="A212" s="146">
        <v>45139</v>
      </c>
      <c r="B212" s="148" t="s">
        <v>1663</v>
      </c>
      <c r="C212" s="77" t="s">
        <v>176</v>
      </c>
      <c r="D212" s="2" t="s">
        <v>2457</v>
      </c>
      <c r="E212" s="214">
        <v>22796</v>
      </c>
      <c r="F212" s="1"/>
    </row>
    <row r="213" spans="1:6" x14ac:dyDescent="0.25">
      <c r="A213" s="146">
        <v>45141</v>
      </c>
      <c r="B213" s="148" t="s">
        <v>2458</v>
      </c>
      <c r="C213" s="77" t="s">
        <v>176</v>
      </c>
      <c r="D213" s="2" t="s">
        <v>2459</v>
      </c>
      <c r="E213" s="214">
        <v>18900</v>
      </c>
      <c r="F213" s="1"/>
    </row>
    <row r="214" spans="1:6" x14ac:dyDescent="0.25">
      <c r="A214" s="146">
        <v>45141</v>
      </c>
      <c r="B214" s="148" t="s">
        <v>1663</v>
      </c>
      <c r="C214" s="77" t="s">
        <v>176</v>
      </c>
      <c r="D214" s="2" t="s">
        <v>2460</v>
      </c>
      <c r="E214" s="214">
        <v>34348.959999999999</v>
      </c>
      <c r="F214" s="1"/>
    </row>
    <row r="215" spans="1:6" x14ac:dyDescent="0.25">
      <c r="A215" s="146">
        <v>45143</v>
      </c>
      <c r="B215" s="148" t="s">
        <v>1663</v>
      </c>
      <c r="C215" s="77" t="s">
        <v>176</v>
      </c>
      <c r="D215" s="2" t="s">
        <v>2461</v>
      </c>
      <c r="E215" s="214">
        <v>11069.7</v>
      </c>
      <c r="F215" s="1"/>
    </row>
    <row r="216" spans="1:6" x14ac:dyDescent="0.25">
      <c r="A216" s="146">
        <v>45143</v>
      </c>
      <c r="B216" s="148" t="s">
        <v>2462</v>
      </c>
      <c r="C216" s="77" t="s">
        <v>176</v>
      </c>
      <c r="D216" s="2" t="s">
        <v>2463</v>
      </c>
      <c r="E216" s="214">
        <v>1125560</v>
      </c>
      <c r="F216" s="1"/>
    </row>
    <row r="217" spans="1:6" x14ac:dyDescent="0.25">
      <c r="A217" s="146">
        <v>45145</v>
      </c>
      <c r="B217" s="148" t="s">
        <v>1663</v>
      </c>
      <c r="C217" s="77" t="s">
        <v>176</v>
      </c>
      <c r="D217" s="2" t="s">
        <v>2464</v>
      </c>
      <c r="E217" s="214">
        <v>13688.64</v>
      </c>
      <c r="F217" s="1"/>
    </row>
    <row r="218" spans="1:6" x14ac:dyDescent="0.25">
      <c r="A218" s="146">
        <v>45145</v>
      </c>
      <c r="B218" s="148" t="s">
        <v>1663</v>
      </c>
      <c r="C218" s="77" t="s">
        <v>176</v>
      </c>
      <c r="D218" s="2" t="s">
        <v>2465</v>
      </c>
      <c r="E218" s="214">
        <v>4332</v>
      </c>
      <c r="F218" s="1"/>
    </row>
    <row r="219" spans="1:6" x14ac:dyDescent="0.25">
      <c r="A219" s="146">
        <v>45147</v>
      </c>
      <c r="B219" s="148" t="s">
        <v>1663</v>
      </c>
      <c r="C219" s="77" t="s">
        <v>176</v>
      </c>
      <c r="D219" s="2" t="s">
        <v>2466</v>
      </c>
      <c r="E219" s="214">
        <v>4159</v>
      </c>
      <c r="F219" s="1"/>
    </row>
    <row r="220" spans="1:6" x14ac:dyDescent="0.25">
      <c r="A220" s="146">
        <v>45148</v>
      </c>
      <c r="B220" s="148" t="s">
        <v>2458</v>
      </c>
      <c r="C220" s="77" t="s">
        <v>2272</v>
      </c>
      <c r="D220" s="2" t="s">
        <v>2467</v>
      </c>
      <c r="E220" s="214">
        <v>-4173.0600000000004</v>
      </c>
      <c r="F220" s="1"/>
    </row>
    <row r="221" spans="1:6" x14ac:dyDescent="0.25">
      <c r="A221" s="146">
        <v>45155</v>
      </c>
      <c r="B221" s="148" t="s">
        <v>1663</v>
      </c>
      <c r="C221" s="77" t="s">
        <v>176</v>
      </c>
      <c r="D221" s="2" t="s">
        <v>2468</v>
      </c>
      <c r="E221" s="214">
        <v>14778</v>
      </c>
      <c r="F221" s="1"/>
    </row>
    <row r="222" spans="1:6" x14ac:dyDescent="0.25">
      <c r="A222" s="146">
        <v>45155</v>
      </c>
      <c r="B222" s="148" t="s">
        <v>1663</v>
      </c>
      <c r="C222" s="77" t="s">
        <v>176</v>
      </c>
      <c r="D222" s="2" t="s">
        <v>2469</v>
      </c>
      <c r="E222" s="214">
        <v>1592.1</v>
      </c>
      <c r="F222" s="1"/>
    </row>
    <row r="223" spans="1:6" x14ac:dyDescent="0.25">
      <c r="A223" s="146">
        <v>45155</v>
      </c>
      <c r="B223" s="148" t="s">
        <v>1663</v>
      </c>
      <c r="C223" s="77" t="s">
        <v>176</v>
      </c>
      <c r="D223" s="2" t="s">
        <v>2470</v>
      </c>
      <c r="E223" s="214">
        <v>144408.04999999999</v>
      </c>
      <c r="F223" s="1"/>
    </row>
    <row r="224" spans="1:6" x14ac:dyDescent="0.25">
      <c r="A224" s="146">
        <v>45157</v>
      </c>
      <c r="B224" s="148" t="s">
        <v>2458</v>
      </c>
      <c r="C224" s="77" t="s">
        <v>176</v>
      </c>
      <c r="D224" s="2" t="s">
        <v>2471</v>
      </c>
      <c r="E224" s="214">
        <v>367801.5</v>
      </c>
      <c r="F224" s="1"/>
    </row>
    <row r="225" spans="1:6" x14ac:dyDescent="0.25">
      <c r="A225" s="146">
        <v>45159</v>
      </c>
      <c r="B225" s="148" t="s">
        <v>1663</v>
      </c>
      <c r="C225" s="77" t="s">
        <v>176</v>
      </c>
      <c r="D225" s="2" t="s">
        <v>2472</v>
      </c>
      <c r="E225" s="214">
        <v>7338.24</v>
      </c>
      <c r="F225" s="1"/>
    </row>
    <row r="226" spans="1:6" x14ac:dyDescent="0.25">
      <c r="A226" s="146">
        <v>45159</v>
      </c>
      <c r="B226" s="148" t="s">
        <v>1663</v>
      </c>
      <c r="C226" s="77" t="s">
        <v>176</v>
      </c>
      <c r="D226" s="2" t="s">
        <v>2473</v>
      </c>
      <c r="E226" s="214">
        <v>907.6</v>
      </c>
      <c r="F226" s="1"/>
    </row>
    <row r="227" spans="1:6" x14ac:dyDescent="0.25">
      <c r="A227" s="146">
        <v>45159</v>
      </c>
      <c r="B227" s="148" t="s">
        <v>1663</v>
      </c>
      <c r="C227" s="77" t="s">
        <v>176</v>
      </c>
      <c r="D227" s="2" t="s">
        <v>2474</v>
      </c>
      <c r="E227" s="214">
        <v>23710.080000000002</v>
      </c>
      <c r="F227" s="1"/>
    </row>
    <row r="228" spans="1:6" x14ac:dyDescent="0.25">
      <c r="A228" s="146">
        <v>45160</v>
      </c>
      <c r="B228" s="148" t="s">
        <v>2458</v>
      </c>
      <c r="C228" s="77" t="s">
        <v>176</v>
      </c>
      <c r="D228" s="2" t="s">
        <v>2475</v>
      </c>
      <c r="E228" s="214">
        <v>306451.59999999998</v>
      </c>
      <c r="F228" s="1"/>
    </row>
    <row r="229" spans="1:6" x14ac:dyDescent="0.25">
      <c r="A229" s="146">
        <v>45161</v>
      </c>
      <c r="B229" s="148" t="s">
        <v>1663</v>
      </c>
      <c r="C229" s="77" t="s">
        <v>176</v>
      </c>
      <c r="D229" s="2" t="s">
        <v>2476</v>
      </c>
      <c r="E229" s="214">
        <v>57830.25</v>
      </c>
      <c r="F229" s="1"/>
    </row>
    <row r="230" spans="1:6" x14ac:dyDescent="0.25">
      <c r="A230" s="146">
        <v>45161</v>
      </c>
      <c r="B230" s="148" t="s">
        <v>1663</v>
      </c>
      <c r="C230" s="77" t="s">
        <v>176</v>
      </c>
      <c r="D230" s="2" t="s">
        <v>2477</v>
      </c>
      <c r="E230" s="214">
        <v>2407.5</v>
      </c>
      <c r="F230" s="1"/>
    </row>
    <row r="231" spans="1:6" x14ac:dyDescent="0.25">
      <c r="A231" s="146">
        <v>45161</v>
      </c>
      <c r="B231" s="148" t="s">
        <v>1663</v>
      </c>
      <c r="C231" s="77" t="s">
        <v>176</v>
      </c>
      <c r="D231" s="2" t="s">
        <v>2478</v>
      </c>
      <c r="E231" s="214">
        <v>40388.199999999997</v>
      </c>
      <c r="F231" s="1"/>
    </row>
    <row r="232" spans="1:6" x14ac:dyDescent="0.25">
      <c r="A232" s="146">
        <v>45161</v>
      </c>
      <c r="B232" s="148" t="s">
        <v>1663</v>
      </c>
      <c r="C232" s="77" t="s">
        <v>176</v>
      </c>
      <c r="D232" s="2" t="s">
        <v>2479</v>
      </c>
      <c r="E232" s="214">
        <v>20485.8</v>
      </c>
      <c r="F232" s="1"/>
    </row>
    <row r="233" spans="1:6" x14ac:dyDescent="0.25">
      <c r="A233" s="146">
        <v>45161</v>
      </c>
      <c r="B233" s="148" t="s">
        <v>1663</v>
      </c>
      <c r="C233" s="77" t="s">
        <v>176</v>
      </c>
      <c r="D233" s="2" t="s">
        <v>2480</v>
      </c>
      <c r="E233" s="214">
        <v>2350</v>
      </c>
      <c r="F233" s="1"/>
    </row>
    <row r="234" spans="1:6" x14ac:dyDescent="0.25">
      <c r="A234" s="146">
        <v>45161</v>
      </c>
      <c r="B234" s="148" t="s">
        <v>1663</v>
      </c>
      <c r="C234" s="77" t="s">
        <v>176</v>
      </c>
      <c r="D234" s="2" t="s">
        <v>2481</v>
      </c>
      <c r="E234" s="214">
        <v>47450</v>
      </c>
      <c r="F234" s="1"/>
    </row>
    <row r="235" spans="1:6" x14ac:dyDescent="0.25">
      <c r="A235" s="146">
        <v>45161</v>
      </c>
      <c r="B235" s="148" t="s">
        <v>1663</v>
      </c>
      <c r="C235" s="77" t="s">
        <v>176</v>
      </c>
      <c r="D235" s="2" t="s">
        <v>2482</v>
      </c>
      <c r="E235" s="214">
        <v>29803.4</v>
      </c>
      <c r="F235" s="1"/>
    </row>
    <row r="236" spans="1:6" x14ac:dyDescent="0.25">
      <c r="A236" s="146">
        <v>45163</v>
      </c>
      <c r="B236" s="148" t="s">
        <v>2483</v>
      </c>
      <c r="C236" s="77" t="s">
        <v>176</v>
      </c>
      <c r="D236" s="2" t="s">
        <v>2484</v>
      </c>
      <c r="E236" s="214">
        <v>14000</v>
      </c>
      <c r="F236" s="1"/>
    </row>
    <row r="237" spans="1:6" x14ac:dyDescent="0.25">
      <c r="A237" s="146">
        <v>45165</v>
      </c>
      <c r="B237" s="148" t="s">
        <v>2261</v>
      </c>
      <c r="C237" s="77" t="s">
        <v>176</v>
      </c>
      <c r="D237" s="2" t="s">
        <v>2485</v>
      </c>
      <c r="E237" s="214">
        <v>157500</v>
      </c>
      <c r="F237" s="1"/>
    </row>
    <row r="238" spans="1:6" x14ac:dyDescent="0.25">
      <c r="A238" s="146">
        <v>45166</v>
      </c>
      <c r="B238" s="148" t="s">
        <v>2458</v>
      </c>
      <c r="C238" s="77" t="s">
        <v>176</v>
      </c>
      <c r="D238" s="2" t="s">
        <v>2475</v>
      </c>
      <c r="E238" s="214">
        <v>31846.98</v>
      </c>
      <c r="F238" s="1"/>
    </row>
    <row r="239" spans="1:6" x14ac:dyDescent="0.25">
      <c r="A239" s="146">
        <v>45169</v>
      </c>
      <c r="B239" s="148" t="s">
        <v>2458</v>
      </c>
      <c r="C239" s="77" t="s">
        <v>176</v>
      </c>
      <c r="D239" s="2" t="s">
        <v>2486</v>
      </c>
      <c r="E239" s="214">
        <v>4904.0200000000004</v>
      </c>
      <c r="F239" s="1"/>
    </row>
    <row r="240" spans="1:6" x14ac:dyDescent="0.25">
      <c r="A240" s="146">
        <v>45169</v>
      </c>
      <c r="B240" s="148" t="s">
        <v>2487</v>
      </c>
      <c r="C240" s="77" t="s">
        <v>176</v>
      </c>
      <c r="D240" s="2" t="s">
        <v>2488</v>
      </c>
      <c r="E240" s="214">
        <v>175</v>
      </c>
      <c r="F240" s="1"/>
    </row>
    <row r="241" spans="1:6" x14ac:dyDescent="0.25">
      <c r="A241" s="146">
        <v>45170</v>
      </c>
      <c r="B241" s="148" t="s">
        <v>1038</v>
      </c>
      <c r="C241" s="77" t="s">
        <v>176</v>
      </c>
      <c r="D241" s="2" t="s">
        <v>2489</v>
      </c>
      <c r="E241" s="214">
        <v>340</v>
      </c>
      <c r="F241" s="1"/>
    </row>
    <row r="242" spans="1:6" x14ac:dyDescent="0.25">
      <c r="A242" s="146">
        <v>45171</v>
      </c>
      <c r="B242" s="148" t="s">
        <v>2487</v>
      </c>
      <c r="C242" s="77" t="s">
        <v>176</v>
      </c>
      <c r="D242" s="2" t="s">
        <v>2490</v>
      </c>
      <c r="E242" s="214">
        <v>17850</v>
      </c>
      <c r="F242" s="1"/>
    </row>
    <row r="243" spans="1:6" x14ac:dyDescent="0.25">
      <c r="A243" s="146">
        <v>45171</v>
      </c>
      <c r="B243" s="148" t="s">
        <v>2487</v>
      </c>
      <c r="C243" s="77" t="s">
        <v>176</v>
      </c>
      <c r="D243" s="2" t="s">
        <v>2491</v>
      </c>
      <c r="E243" s="214">
        <v>175</v>
      </c>
      <c r="F243" s="1"/>
    </row>
    <row r="244" spans="1:6" x14ac:dyDescent="0.25">
      <c r="A244" s="146">
        <v>45171</v>
      </c>
      <c r="B244" s="148" t="s">
        <v>1663</v>
      </c>
      <c r="C244" s="77" t="s">
        <v>176</v>
      </c>
      <c r="D244" s="2" t="s">
        <v>2492</v>
      </c>
      <c r="E244" s="214">
        <v>151359.20000000001</v>
      </c>
      <c r="F244" s="1"/>
    </row>
    <row r="245" spans="1:6" x14ac:dyDescent="0.25">
      <c r="A245" s="146">
        <v>45172</v>
      </c>
      <c r="B245" s="148" t="s">
        <v>2261</v>
      </c>
      <c r="C245" s="77" t="s">
        <v>176</v>
      </c>
      <c r="D245" s="2" t="s">
        <v>2493</v>
      </c>
      <c r="E245" s="214">
        <v>180000</v>
      </c>
      <c r="F245" s="1"/>
    </row>
    <row r="246" spans="1:6" x14ac:dyDescent="0.25">
      <c r="A246" s="146">
        <v>45172</v>
      </c>
      <c r="B246" s="148" t="s">
        <v>1663</v>
      </c>
      <c r="C246" s="77" t="s">
        <v>176</v>
      </c>
      <c r="D246" s="2" t="s">
        <v>2494</v>
      </c>
      <c r="E246" s="214">
        <v>639.36</v>
      </c>
      <c r="F246" s="1"/>
    </row>
    <row r="247" spans="1:6" x14ac:dyDescent="0.25">
      <c r="A247" s="146">
        <v>45174</v>
      </c>
      <c r="B247" s="148" t="s">
        <v>1038</v>
      </c>
      <c r="C247" s="77" t="s">
        <v>176</v>
      </c>
      <c r="D247" s="2" t="s">
        <v>2495</v>
      </c>
      <c r="E247" s="214">
        <v>1000</v>
      </c>
      <c r="F247" s="1"/>
    </row>
    <row r="248" spans="1:6" x14ac:dyDescent="0.25">
      <c r="A248" s="146">
        <v>45175</v>
      </c>
      <c r="B248" s="148" t="s">
        <v>2261</v>
      </c>
      <c r="C248" s="77" t="s">
        <v>176</v>
      </c>
      <c r="D248" s="2" t="s">
        <v>2496</v>
      </c>
      <c r="E248" s="214">
        <v>180000</v>
      </c>
      <c r="F248" s="1"/>
    </row>
    <row r="249" spans="1:6" x14ac:dyDescent="0.25">
      <c r="A249" s="146">
        <v>45177</v>
      </c>
      <c r="B249" s="148" t="s">
        <v>2261</v>
      </c>
      <c r="C249" s="77" t="s">
        <v>176</v>
      </c>
      <c r="D249" s="2" t="s">
        <v>2497</v>
      </c>
      <c r="E249" s="214">
        <v>146100</v>
      </c>
      <c r="F249" s="1"/>
    </row>
    <row r="250" spans="1:6" x14ac:dyDescent="0.25">
      <c r="A250" s="146">
        <v>45177</v>
      </c>
      <c r="B250" s="148" t="s">
        <v>1663</v>
      </c>
      <c r="C250" s="77" t="s">
        <v>176</v>
      </c>
      <c r="D250" s="2" t="s">
        <v>2498</v>
      </c>
      <c r="E250" s="214">
        <v>191821.9</v>
      </c>
      <c r="F250" s="1"/>
    </row>
    <row r="251" spans="1:6" x14ac:dyDescent="0.25">
      <c r="A251" s="146">
        <v>45178</v>
      </c>
      <c r="B251" s="148" t="s">
        <v>1663</v>
      </c>
      <c r="C251" s="77" t="s">
        <v>176</v>
      </c>
      <c r="D251" s="2" t="s">
        <v>2499</v>
      </c>
      <c r="E251" s="214">
        <v>4985.5</v>
      </c>
      <c r="F251" s="1"/>
    </row>
    <row r="252" spans="1:6" x14ac:dyDescent="0.25">
      <c r="A252" s="146">
        <v>45180</v>
      </c>
      <c r="B252" s="148" t="s">
        <v>1038</v>
      </c>
      <c r="C252" s="77" t="s">
        <v>176</v>
      </c>
      <c r="D252" s="2" t="s">
        <v>2500</v>
      </c>
      <c r="E252" s="214">
        <v>56422.83</v>
      </c>
      <c r="F252" s="1"/>
    </row>
    <row r="253" spans="1:6" x14ac:dyDescent="0.25">
      <c r="A253" s="146">
        <v>45182</v>
      </c>
      <c r="B253" s="148" t="s">
        <v>1038</v>
      </c>
      <c r="C253" s="77" t="s">
        <v>176</v>
      </c>
      <c r="D253" s="2" t="s">
        <v>2501</v>
      </c>
      <c r="E253" s="214">
        <v>4598</v>
      </c>
      <c r="F253" s="1"/>
    </row>
    <row r="254" spans="1:6" x14ac:dyDescent="0.25">
      <c r="A254" s="146">
        <v>45182</v>
      </c>
      <c r="B254" s="148" t="s">
        <v>1038</v>
      </c>
      <c r="C254" s="77" t="s">
        <v>176</v>
      </c>
      <c r="D254" s="2" t="s">
        <v>2502</v>
      </c>
      <c r="E254" s="214">
        <v>15900</v>
      </c>
      <c r="F254" s="1"/>
    </row>
    <row r="255" spans="1:6" x14ac:dyDescent="0.25">
      <c r="A255" s="146">
        <v>45184</v>
      </c>
      <c r="B255" s="148" t="s">
        <v>2458</v>
      </c>
      <c r="C255" s="77" t="s">
        <v>176</v>
      </c>
      <c r="D255" s="2" t="s">
        <v>2503</v>
      </c>
      <c r="E255" s="214">
        <v>84159.039999999994</v>
      </c>
      <c r="F255" s="1"/>
    </row>
    <row r="256" spans="1:6" x14ac:dyDescent="0.25">
      <c r="A256" s="146">
        <v>45185</v>
      </c>
      <c r="B256" s="148" t="s">
        <v>1663</v>
      </c>
      <c r="C256" s="77" t="s">
        <v>176</v>
      </c>
      <c r="D256" s="2" t="s">
        <v>2504</v>
      </c>
      <c r="E256" s="214">
        <v>3721.5</v>
      </c>
      <c r="F256" s="1"/>
    </row>
    <row r="257" spans="1:6" x14ac:dyDescent="0.25">
      <c r="A257" s="146">
        <v>45187</v>
      </c>
      <c r="B257" s="148" t="s">
        <v>1663</v>
      </c>
      <c r="C257" s="77" t="s">
        <v>176</v>
      </c>
      <c r="D257" s="2" t="s">
        <v>2505</v>
      </c>
      <c r="E257" s="214">
        <v>15784.8</v>
      </c>
      <c r="F257" s="1"/>
    </row>
    <row r="258" spans="1:6" x14ac:dyDescent="0.25">
      <c r="A258" s="146">
        <v>45187</v>
      </c>
      <c r="B258" s="148" t="s">
        <v>1663</v>
      </c>
      <c r="C258" s="77" t="s">
        <v>176</v>
      </c>
      <c r="D258" s="2" t="s">
        <v>2506</v>
      </c>
      <c r="E258" s="214">
        <v>101.25</v>
      </c>
      <c r="F258" s="1"/>
    </row>
    <row r="259" spans="1:6" x14ac:dyDescent="0.25">
      <c r="A259" s="146">
        <v>45187</v>
      </c>
      <c r="B259" s="148" t="s">
        <v>1663</v>
      </c>
      <c r="C259" s="77" t="s">
        <v>176</v>
      </c>
      <c r="D259" s="2" t="s">
        <v>2507</v>
      </c>
      <c r="E259" s="214">
        <v>4510.5</v>
      </c>
      <c r="F259" s="1"/>
    </row>
    <row r="260" spans="1:6" x14ac:dyDescent="0.25">
      <c r="A260" s="146">
        <v>45189</v>
      </c>
      <c r="B260" s="148" t="s">
        <v>2458</v>
      </c>
      <c r="C260" s="77" t="s">
        <v>176</v>
      </c>
      <c r="D260" s="2" t="s">
        <v>2508</v>
      </c>
      <c r="E260" s="214">
        <v>4127.2</v>
      </c>
      <c r="F260" s="1"/>
    </row>
    <row r="261" spans="1:6" x14ac:dyDescent="0.25">
      <c r="A261" s="146">
        <v>45191</v>
      </c>
      <c r="B261" s="148" t="s">
        <v>2261</v>
      </c>
      <c r="C261" s="77" t="s">
        <v>176</v>
      </c>
      <c r="D261" s="2" t="s">
        <v>2509</v>
      </c>
      <c r="E261" s="214">
        <v>135000</v>
      </c>
      <c r="F261" s="1"/>
    </row>
    <row r="262" spans="1:6" x14ac:dyDescent="0.25">
      <c r="A262" s="146">
        <v>45193</v>
      </c>
      <c r="B262" s="148" t="s">
        <v>2261</v>
      </c>
      <c r="C262" s="77" t="s">
        <v>176</v>
      </c>
      <c r="D262" s="2" t="s">
        <v>2510</v>
      </c>
      <c r="E262" s="214">
        <v>157500</v>
      </c>
      <c r="F262" s="1"/>
    </row>
    <row r="263" spans="1:6" x14ac:dyDescent="0.25">
      <c r="A263" s="146">
        <v>45194</v>
      </c>
      <c r="B263" s="148" t="s">
        <v>798</v>
      </c>
      <c r="C263" s="77" t="s">
        <v>176</v>
      </c>
      <c r="D263" s="2" t="s">
        <v>2511</v>
      </c>
      <c r="E263" s="214">
        <v>176126.6</v>
      </c>
      <c r="F263" s="1"/>
    </row>
    <row r="264" spans="1:6" x14ac:dyDescent="0.25">
      <c r="A264" s="146">
        <v>45195</v>
      </c>
      <c r="B264" s="148" t="s">
        <v>1038</v>
      </c>
      <c r="C264" s="77" t="s">
        <v>176</v>
      </c>
      <c r="D264" s="2" t="s">
        <v>2512</v>
      </c>
      <c r="E264" s="214">
        <v>81318</v>
      </c>
      <c r="F264" s="1"/>
    </row>
    <row r="265" spans="1:6" x14ac:dyDescent="0.25">
      <c r="A265" s="146">
        <v>45196</v>
      </c>
      <c r="B265" s="148" t="s">
        <v>2487</v>
      </c>
      <c r="C265" s="77" t="s">
        <v>176</v>
      </c>
      <c r="D265" s="2" t="s">
        <v>2513</v>
      </c>
      <c r="E265" s="214">
        <v>26860</v>
      </c>
      <c r="F265" s="1"/>
    </row>
    <row r="266" spans="1:6" x14ac:dyDescent="0.25">
      <c r="A266" s="146">
        <v>45196</v>
      </c>
      <c r="B266" s="148" t="s">
        <v>1038</v>
      </c>
      <c r="C266" s="77" t="s">
        <v>176</v>
      </c>
      <c r="D266" s="2" t="s">
        <v>2514</v>
      </c>
      <c r="E266" s="214">
        <v>23748</v>
      </c>
      <c r="F266" s="1"/>
    </row>
    <row r="267" spans="1:6" x14ac:dyDescent="0.25">
      <c r="A267" s="146">
        <v>45215</v>
      </c>
      <c r="B267" s="148" t="s">
        <v>2828</v>
      </c>
      <c r="C267" s="77" t="s">
        <v>176</v>
      </c>
      <c r="D267" s="2" t="s">
        <v>2829</v>
      </c>
      <c r="E267" s="214">
        <v>149093.79999999999</v>
      </c>
      <c r="F267" s="1"/>
    </row>
    <row r="268" spans="1:6" x14ac:dyDescent="0.25">
      <c r="A268" s="146">
        <v>45215</v>
      </c>
      <c r="B268" s="148" t="s">
        <v>2828</v>
      </c>
      <c r="C268" s="77" t="s">
        <v>176</v>
      </c>
      <c r="D268" s="2" t="s">
        <v>2830</v>
      </c>
      <c r="E268" s="214">
        <v>32357.35</v>
      </c>
      <c r="F268" s="1"/>
    </row>
    <row r="269" spans="1:6" x14ac:dyDescent="0.25">
      <c r="A269" s="146">
        <v>45247</v>
      </c>
      <c r="B269" s="148" t="s">
        <v>2828</v>
      </c>
      <c r="C269" s="77" t="s">
        <v>176</v>
      </c>
      <c r="D269" s="2" t="s">
        <v>2831</v>
      </c>
      <c r="E269" s="214">
        <v>727989.32</v>
      </c>
      <c r="F269" s="1"/>
    </row>
    <row r="270" spans="1:6" x14ac:dyDescent="0.25">
      <c r="A270" s="146">
        <v>45261</v>
      </c>
      <c r="B270" s="148" t="s">
        <v>2828</v>
      </c>
      <c r="C270" s="77" t="s">
        <v>2272</v>
      </c>
      <c r="D270" s="2" t="s">
        <v>2832</v>
      </c>
      <c r="E270" s="214">
        <v>-7657</v>
      </c>
      <c r="F270" s="1"/>
    </row>
    <row r="271" spans="1:6" x14ac:dyDescent="0.25">
      <c r="A271" s="153">
        <v>45201</v>
      </c>
      <c r="B271" s="154" t="s">
        <v>2261</v>
      </c>
      <c r="C271" s="155" t="s">
        <v>176</v>
      </c>
      <c r="D271" s="156" t="s">
        <v>2833</v>
      </c>
      <c r="E271" s="215">
        <v>157500</v>
      </c>
      <c r="F271" s="1"/>
    </row>
    <row r="272" spans="1:6" x14ac:dyDescent="0.25">
      <c r="A272" s="146">
        <v>45203</v>
      </c>
      <c r="B272" s="148" t="s">
        <v>1038</v>
      </c>
      <c r="C272" s="77" t="s">
        <v>176</v>
      </c>
      <c r="D272" s="2" t="s">
        <v>2834</v>
      </c>
      <c r="E272" s="214">
        <v>9746</v>
      </c>
      <c r="F272" s="1"/>
    </row>
    <row r="273" spans="1:6" x14ac:dyDescent="0.25">
      <c r="A273" s="146">
        <v>45203</v>
      </c>
      <c r="B273" s="148" t="s">
        <v>1663</v>
      </c>
      <c r="C273" s="77" t="s">
        <v>176</v>
      </c>
      <c r="D273" s="2" t="s">
        <v>2835</v>
      </c>
      <c r="E273" s="214">
        <v>342000</v>
      </c>
      <c r="F273" s="1"/>
    </row>
    <row r="274" spans="1:6" x14ac:dyDescent="0.25">
      <c r="A274" s="146">
        <v>45203</v>
      </c>
      <c r="B274" s="148" t="s">
        <v>1663</v>
      </c>
      <c r="C274" s="77" t="s">
        <v>176</v>
      </c>
      <c r="D274" s="2" t="s">
        <v>2836</v>
      </c>
      <c r="E274" s="214">
        <v>89712</v>
      </c>
      <c r="F274" s="1"/>
    </row>
    <row r="275" spans="1:6" x14ac:dyDescent="0.25">
      <c r="A275" s="146">
        <v>45203</v>
      </c>
      <c r="B275" s="148" t="s">
        <v>1663</v>
      </c>
      <c r="C275" s="77" t="s">
        <v>176</v>
      </c>
      <c r="D275" s="2" t="s">
        <v>2837</v>
      </c>
      <c r="E275" s="214">
        <v>1385</v>
      </c>
      <c r="F275" s="1"/>
    </row>
    <row r="276" spans="1:6" x14ac:dyDescent="0.25">
      <c r="A276" s="146">
        <v>45203</v>
      </c>
      <c r="B276" s="148" t="s">
        <v>1663</v>
      </c>
      <c r="C276" s="77" t="s">
        <v>176</v>
      </c>
      <c r="D276" s="2" t="s">
        <v>2838</v>
      </c>
      <c r="E276" s="214">
        <v>947789.04</v>
      </c>
      <c r="F276" s="1"/>
    </row>
    <row r="277" spans="1:6" x14ac:dyDescent="0.25">
      <c r="A277" s="146">
        <v>45205</v>
      </c>
      <c r="B277" s="148" t="s">
        <v>1663</v>
      </c>
      <c r="C277" s="77" t="s">
        <v>176</v>
      </c>
      <c r="D277" s="2" t="s">
        <v>2839</v>
      </c>
      <c r="E277" s="214">
        <v>4204.8</v>
      </c>
      <c r="F277" s="1"/>
    </row>
    <row r="278" spans="1:6" x14ac:dyDescent="0.25">
      <c r="A278" s="146">
        <v>45205</v>
      </c>
      <c r="B278" s="148" t="s">
        <v>1663</v>
      </c>
      <c r="C278" s="77" t="s">
        <v>176</v>
      </c>
      <c r="D278" s="2" t="s">
        <v>2840</v>
      </c>
      <c r="E278" s="214">
        <v>108253.12</v>
      </c>
      <c r="F278" s="1"/>
    </row>
    <row r="279" spans="1:6" x14ac:dyDescent="0.25">
      <c r="A279" s="146">
        <v>45207</v>
      </c>
      <c r="B279" s="148" t="s">
        <v>2261</v>
      </c>
      <c r="C279" s="77" t="s">
        <v>176</v>
      </c>
      <c r="D279" s="2" t="s">
        <v>2841</v>
      </c>
      <c r="E279" s="214">
        <v>162000</v>
      </c>
      <c r="F279" s="1"/>
    </row>
    <row r="280" spans="1:6" x14ac:dyDescent="0.25">
      <c r="A280" s="146">
        <v>45211</v>
      </c>
      <c r="B280" s="148" t="s">
        <v>1038</v>
      </c>
      <c r="C280" s="77" t="s">
        <v>176</v>
      </c>
      <c r="D280" s="2" t="s">
        <v>2842</v>
      </c>
      <c r="E280" s="214">
        <v>2875</v>
      </c>
      <c r="F280" s="1"/>
    </row>
    <row r="281" spans="1:6" x14ac:dyDescent="0.25">
      <c r="A281" s="146">
        <v>45211</v>
      </c>
      <c r="B281" s="148" t="s">
        <v>1038</v>
      </c>
      <c r="C281" s="77" t="s">
        <v>176</v>
      </c>
      <c r="D281" s="2" t="s">
        <v>2843</v>
      </c>
      <c r="E281" s="214">
        <v>29230</v>
      </c>
      <c r="F281" s="1"/>
    </row>
    <row r="282" spans="1:6" x14ac:dyDescent="0.25">
      <c r="A282" s="146">
        <v>45211</v>
      </c>
      <c r="B282" s="148" t="s">
        <v>1038</v>
      </c>
      <c r="C282" s="77" t="s">
        <v>176</v>
      </c>
      <c r="D282" s="2" t="s">
        <v>2844</v>
      </c>
      <c r="E282" s="214">
        <v>35135</v>
      </c>
      <c r="F282" s="1"/>
    </row>
    <row r="283" spans="1:6" x14ac:dyDescent="0.25">
      <c r="A283" s="146">
        <v>45212</v>
      </c>
      <c r="B283" s="148" t="s">
        <v>2261</v>
      </c>
      <c r="C283" s="77" t="s">
        <v>176</v>
      </c>
      <c r="D283" s="2" t="s">
        <v>2845</v>
      </c>
      <c r="E283" s="214">
        <v>158400</v>
      </c>
      <c r="F283" s="1"/>
    </row>
    <row r="284" spans="1:6" x14ac:dyDescent="0.25">
      <c r="A284" s="146">
        <v>45212</v>
      </c>
      <c r="B284" s="148" t="s">
        <v>2261</v>
      </c>
      <c r="C284" s="77" t="s">
        <v>176</v>
      </c>
      <c r="D284" s="2" t="s">
        <v>2846</v>
      </c>
      <c r="E284" s="214">
        <v>157500</v>
      </c>
      <c r="F284" s="1"/>
    </row>
    <row r="285" spans="1:6" x14ac:dyDescent="0.25">
      <c r="A285" s="146">
        <v>45213</v>
      </c>
      <c r="B285" s="148" t="s">
        <v>798</v>
      </c>
      <c r="C285" s="77" t="s">
        <v>176</v>
      </c>
      <c r="D285" s="2" t="s">
        <v>2847</v>
      </c>
      <c r="E285" s="214">
        <v>146278.6</v>
      </c>
      <c r="F285" s="1"/>
    </row>
    <row r="286" spans="1:6" x14ac:dyDescent="0.25">
      <c r="A286" s="146">
        <v>45213</v>
      </c>
      <c r="B286" s="148" t="s">
        <v>1038</v>
      </c>
      <c r="C286" s="77" t="s">
        <v>176</v>
      </c>
      <c r="D286" s="2" t="s">
        <v>2848</v>
      </c>
      <c r="E286" s="214">
        <v>431302</v>
      </c>
      <c r="F286" s="1"/>
    </row>
    <row r="287" spans="1:6" x14ac:dyDescent="0.25">
      <c r="A287" s="146">
        <v>45213</v>
      </c>
      <c r="B287" s="148" t="s">
        <v>1663</v>
      </c>
      <c r="C287" s="77" t="s">
        <v>176</v>
      </c>
      <c r="D287" s="2" t="s">
        <v>2849</v>
      </c>
      <c r="E287" s="214">
        <v>394384.9</v>
      </c>
      <c r="F287" s="1"/>
    </row>
    <row r="288" spans="1:6" x14ac:dyDescent="0.25">
      <c r="A288" s="146">
        <v>45213</v>
      </c>
      <c r="B288" s="148" t="s">
        <v>1663</v>
      </c>
      <c r="C288" s="77" t="s">
        <v>176</v>
      </c>
      <c r="D288" s="2" t="s">
        <v>2850</v>
      </c>
      <c r="E288" s="214">
        <v>19475</v>
      </c>
      <c r="F288" s="1"/>
    </row>
    <row r="289" spans="1:6" x14ac:dyDescent="0.25">
      <c r="A289" s="146">
        <v>45213</v>
      </c>
      <c r="B289" s="148" t="s">
        <v>1663</v>
      </c>
      <c r="C289" s="77" t="s">
        <v>176</v>
      </c>
      <c r="D289" s="2" t="s">
        <v>2851</v>
      </c>
      <c r="E289" s="214">
        <v>10974.5</v>
      </c>
      <c r="F289" s="1"/>
    </row>
    <row r="290" spans="1:6" x14ac:dyDescent="0.25">
      <c r="A290" s="146">
        <v>45215</v>
      </c>
      <c r="B290" s="148" t="s">
        <v>2852</v>
      </c>
      <c r="C290" s="77" t="s">
        <v>176</v>
      </c>
      <c r="D290" s="2" t="s">
        <v>2853</v>
      </c>
      <c r="E290" s="214">
        <v>1246905</v>
      </c>
      <c r="F290" s="1"/>
    </row>
    <row r="291" spans="1:6" x14ac:dyDescent="0.25">
      <c r="A291" s="146">
        <v>45216</v>
      </c>
      <c r="B291" s="148" t="s">
        <v>2852</v>
      </c>
      <c r="C291" s="77" t="s">
        <v>176</v>
      </c>
      <c r="D291" s="2" t="s">
        <v>2854</v>
      </c>
      <c r="E291" s="214">
        <v>173500</v>
      </c>
      <c r="F291" s="1"/>
    </row>
    <row r="292" spans="1:6" x14ac:dyDescent="0.25">
      <c r="A292" s="146">
        <v>45216</v>
      </c>
      <c r="B292" s="148" t="s">
        <v>1663</v>
      </c>
      <c r="C292" s="77" t="s">
        <v>176</v>
      </c>
      <c r="D292" s="2" t="s">
        <v>2855</v>
      </c>
      <c r="E292" s="214">
        <v>567206.56000000006</v>
      </c>
      <c r="F292" s="1"/>
    </row>
    <row r="293" spans="1:6" x14ac:dyDescent="0.25">
      <c r="A293" s="146">
        <v>45216</v>
      </c>
      <c r="B293" s="148" t="s">
        <v>1663</v>
      </c>
      <c r="C293" s="77" t="s">
        <v>176</v>
      </c>
      <c r="D293" s="2" t="s">
        <v>2856</v>
      </c>
      <c r="E293" s="214">
        <v>307750.7</v>
      </c>
      <c r="F293" s="1"/>
    </row>
    <row r="294" spans="1:6" x14ac:dyDescent="0.25">
      <c r="A294" s="146">
        <v>45216</v>
      </c>
      <c r="B294" s="148" t="s">
        <v>1663</v>
      </c>
      <c r="C294" s="77" t="s">
        <v>176</v>
      </c>
      <c r="D294" s="2" t="s">
        <v>2857</v>
      </c>
      <c r="E294" s="214">
        <v>52809.599999999999</v>
      </c>
      <c r="F294" s="1"/>
    </row>
    <row r="295" spans="1:6" x14ac:dyDescent="0.25">
      <c r="A295" s="146">
        <v>45216</v>
      </c>
      <c r="B295" s="148" t="s">
        <v>1663</v>
      </c>
      <c r="C295" s="77" t="s">
        <v>176</v>
      </c>
      <c r="D295" s="2" t="s">
        <v>2858</v>
      </c>
      <c r="E295" s="214">
        <v>472.5</v>
      </c>
      <c r="F295" s="1"/>
    </row>
    <row r="296" spans="1:6" x14ac:dyDescent="0.25">
      <c r="A296" s="146">
        <v>45216</v>
      </c>
      <c r="B296" s="148" t="s">
        <v>1663</v>
      </c>
      <c r="C296" s="77" t="s">
        <v>176</v>
      </c>
      <c r="D296" s="2" t="s">
        <v>2859</v>
      </c>
      <c r="E296" s="214">
        <v>1120922.4099999999</v>
      </c>
      <c r="F296" s="1"/>
    </row>
    <row r="297" spans="1:6" x14ac:dyDescent="0.25">
      <c r="A297" s="146">
        <v>45216</v>
      </c>
      <c r="B297" s="148" t="s">
        <v>2860</v>
      </c>
      <c r="C297" s="77" t="s">
        <v>176</v>
      </c>
      <c r="D297" s="2" t="s">
        <v>2861</v>
      </c>
      <c r="E297" s="214">
        <v>17033.330000000002</v>
      </c>
      <c r="F297" s="1"/>
    </row>
    <row r="298" spans="1:6" x14ac:dyDescent="0.25">
      <c r="A298" s="146">
        <v>45217</v>
      </c>
      <c r="B298" s="148" t="s">
        <v>2261</v>
      </c>
      <c r="C298" s="77" t="s">
        <v>176</v>
      </c>
      <c r="D298" s="2" t="s">
        <v>2862</v>
      </c>
      <c r="E298" s="214">
        <v>133200</v>
      </c>
      <c r="F298" s="1"/>
    </row>
    <row r="299" spans="1:6" x14ac:dyDescent="0.25">
      <c r="A299" s="146">
        <v>45217</v>
      </c>
      <c r="B299" s="148" t="s">
        <v>2261</v>
      </c>
      <c r="C299" s="77" t="s">
        <v>176</v>
      </c>
      <c r="D299" s="2" t="s">
        <v>2863</v>
      </c>
      <c r="E299" s="214">
        <v>160200</v>
      </c>
      <c r="F299" s="1"/>
    </row>
    <row r="300" spans="1:6" x14ac:dyDescent="0.25">
      <c r="A300" s="146">
        <v>45218</v>
      </c>
      <c r="B300" s="148" t="s">
        <v>2261</v>
      </c>
      <c r="C300" s="77" t="s">
        <v>176</v>
      </c>
      <c r="D300" s="2" t="s">
        <v>2864</v>
      </c>
      <c r="E300" s="214">
        <v>139500</v>
      </c>
      <c r="F300" s="1"/>
    </row>
    <row r="301" spans="1:6" x14ac:dyDescent="0.25">
      <c r="A301" s="146">
        <v>45219</v>
      </c>
      <c r="B301" s="148" t="s">
        <v>2261</v>
      </c>
      <c r="C301" s="77" t="s">
        <v>176</v>
      </c>
      <c r="D301" s="2" t="s">
        <v>2865</v>
      </c>
      <c r="E301" s="214">
        <v>121500</v>
      </c>
      <c r="F301" s="1"/>
    </row>
    <row r="302" spans="1:6" x14ac:dyDescent="0.25">
      <c r="A302" s="146">
        <v>45219</v>
      </c>
      <c r="B302" s="148" t="s">
        <v>2261</v>
      </c>
      <c r="C302" s="77" t="s">
        <v>176</v>
      </c>
      <c r="D302" s="2" t="s">
        <v>2866</v>
      </c>
      <c r="E302" s="214">
        <v>157500</v>
      </c>
      <c r="F302" s="1"/>
    </row>
    <row r="303" spans="1:6" x14ac:dyDescent="0.25">
      <c r="A303" s="146">
        <v>45219</v>
      </c>
      <c r="B303" s="148" t="s">
        <v>2860</v>
      </c>
      <c r="C303" s="77" t="s">
        <v>176</v>
      </c>
      <c r="D303" s="2" t="s">
        <v>2867</v>
      </c>
      <c r="E303" s="214">
        <v>1694.5</v>
      </c>
      <c r="F303" s="1"/>
    </row>
    <row r="304" spans="1:6" x14ac:dyDescent="0.25">
      <c r="A304" s="146">
        <v>45220</v>
      </c>
      <c r="B304" s="148" t="s">
        <v>1663</v>
      </c>
      <c r="C304" s="77" t="s">
        <v>176</v>
      </c>
      <c r="D304" s="2" t="s">
        <v>2868</v>
      </c>
      <c r="E304" s="214">
        <v>5566.05</v>
      </c>
      <c r="F304" s="1"/>
    </row>
    <row r="305" spans="1:6" x14ac:dyDescent="0.25">
      <c r="A305" s="146">
        <v>45220</v>
      </c>
      <c r="B305" s="148" t="s">
        <v>1663</v>
      </c>
      <c r="C305" s="77" t="s">
        <v>176</v>
      </c>
      <c r="D305" s="2" t="s">
        <v>2869</v>
      </c>
      <c r="E305" s="214">
        <v>43717.8</v>
      </c>
      <c r="F305" s="1"/>
    </row>
    <row r="306" spans="1:6" x14ac:dyDescent="0.25">
      <c r="A306" s="146">
        <v>45220</v>
      </c>
      <c r="B306" s="148" t="s">
        <v>1663</v>
      </c>
      <c r="C306" s="77" t="s">
        <v>176</v>
      </c>
      <c r="D306" s="2" t="s">
        <v>2870</v>
      </c>
      <c r="E306" s="214">
        <v>11339.52</v>
      </c>
      <c r="F306" s="1"/>
    </row>
    <row r="307" spans="1:6" x14ac:dyDescent="0.25">
      <c r="A307" s="146">
        <v>45220</v>
      </c>
      <c r="B307" s="148" t="s">
        <v>2261</v>
      </c>
      <c r="C307" s="77" t="s">
        <v>176</v>
      </c>
      <c r="D307" s="2" t="s">
        <v>2871</v>
      </c>
      <c r="E307" s="214">
        <v>157500</v>
      </c>
      <c r="F307" s="1"/>
    </row>
    <row r="308" spans="1:6" x14ac:dyDescent="0.25">
      <c r="A308" s="146">
        <v>45224</v>
      </c>
      <c r="B308" s="148" t="s">
        <v>1038</v>
      </c>
      <c r="C308" s="77" t="s">
        <v>176</v>
      </c>
      <c r="D308" s="2" t="s">
        <v>2872</v>
      </c>
      <c r="E308" s="214">
        <v>65024</v>
      </c>
      <c r="F308" s="1"/>
    </row>
    <row r="309" spans="1:6" x14ac:dyDescent="0.25">
      <c r="A309" s="146">
        <v>45224</v>
      </c>
      <c r="B309" s="148" t="s">
        <v>1663</v>
      </c>
      <c r="C309" s="77" t="s">
        <v>176</v>
      </c>
      <c r="D309" s="2" t="s">
        <v>2873</v>
      </c>
      <c r="E309" s="214">
        <v>63460</v>
      </c>
      <c r="F309" s="1"/>
    </row>
    <row r="310" spans="1:6" x14ac:dyDescent="0.25">
      <c r="A310" s="146">
        <v>45224</v>
      </c>
      <c r="B310" s="148" t="s">
        <v>1663</v>
      </c>
      <c r="C310" s="77" t="s">
        <v>176</v>
      </c>
      <c r="D310" s="2" t="s">
        <v>2874</v>
      </c>
      <c r="E310" s="214">
        <v>51418</v>
      </c>
      <c r="F310" s="1"/>
    </row>
    <row r="311" spans="1:6" x14ac:dyDescent="0.25">
      <c r="A311" s="146">
        <v>45226</v>
      </c>
      <c r="B311" s="148" t="s">
        <v>1663</v>
      </c>
      <c r="C311" s="77" t="s">
        <v>176</v>
      </c>
      <c r="D311" s="2" t="s">
        <v>2875</v>
      </c>
      <c r="E311" s="214">
        <v>1434</v>
      </c>
      <c r="F311" s="1"/>
    </row>
    <row r="312" spans="1:6" x14ac:dyDescent="0.25">
      <c r="A312" s="146">
        <v>45226</v>
      </c>
      <c r="B312" s="148" t="s">
        <v>1663</v>
      </c>
      <c r="C312" s="77" t="s">
        <v>176</v>
      </c>
      <c r="D312" s="2" t="s">
        <v>2571</v>
      </c>
      <c r="E312" s="214">
        <v>15973.44</v>
      </c>
      <c r="F312" s="1"/>
    </row>
    <row r="313" spans="1:6" x14ac:dyDescent="0.25">
      <c r="A313" s="146">
        <v>45227</v>
      </c>
      <c r="B313" s="148" t="s">
        <v>2876</v>
      </c>
      <c r="C313" s="77" t="s">
        <v>176</v>
      </c>
      <c r="D313" s="2" t="s">
        <v>2877</v>
      </c>
      <c r="E313" s="214">
        <v>4600.5</v>
      </c>
      <c r="F313" s="1"/>
    </row>
    <row r="314" spans="1:6" x14ac:dyDescent="0.25">
      <c r="A314" s="146">
        <v>45229</v>
      </c>
      <c r="B314" s="148" t="s">
        <v>1663</v>
      </c>
      <c r="C314" s="77" t="s">
        <v>176</v>
      </c>
      <c r="D314" s="2" t="s">
        <v>2878</v>
      </c>
      <c r="E314" s="214">
        <v>5596.08</v>
      </c>
      <c r="F314" s="1"/>
    </row>
    <row r="315" spans="1:6" x14ac:dyDescent="0.25">
      <c r="A315" s="146">
        <v>45229</v>
      </c>
      <c r="B315" s="148" t="s">
        <v>1663</v>
      </c>
      <c r="C315" s="77" t="s">
        <v>176</v>
      </c>
      <c r="D315" s="2" t="s">
        <v>2879</v>
      </c>
      <c r="E315" s="214">
        <v>420</v>
      </c>
      <c r="F315" s="1"/>
    </row>
    <row r="316" spans="1:6" x14ac:dyDescent="0.25">
      <c r="A316" s="146">
        <v>45229</v>
      </c>
      <c r="B316" s="148" t="s">
        <v>1663</v>
      </c>
      <c r="C316" s="77" t="s">
        <v>176</v>
      </c>
      <c r="D316" s="2" t="s">
        <v>2880</v>
      </c>
      <c r="E316" s="214">
        <v>3844.8</v>
      </c>
      <c r="F316" s="1"/>
    </row>
    <row r="317" spans="1:6" x14ac:dyDescent="0.25">
      <c r="A317" s="146">
        <v>45229</v>
      </c>
      <c r="B317" s="148" t="s">
        <v>1663</v>
      </c>
      <c r="C317" s="77" t="s">
        <v>176</v>
      </c>
      <c r="D317" s="2" t="s">
        <v>2881</v>
      </c>
      <c r="E317" s="214">
        <v>68170.080000000002</v>
      </c>
      <c r="F317" s="1"/>
    </row>
    <row r="318" spans="1:6" x14ac:dyDescent="0.25">
      <c r="A318" s="146">
        <v>45229</v>
      </c>
      <c r="B318" s="148" t="s">
        <v>1663</v>
      </c>
      <c r="C318" s="77" t="s">
        <v>176</v>
      </c>
      <c r="D318" s="2" t="s">
        <v>2882</v>
      </c>
      <c r="E318" s="214">
        <v>35709.599999999999</v>
      </c>
      <c r="F318" s="1"/>
    </row>
    <row r="319" spans="1:6" x14ac:dyDescent="0.25">
      <c r="A319" s="146">
        <v>45230</v>
      </c>
      <c r="B319" s="148" t="s">
        <v>2261</v>
      </c>
      <c r="C319" s="77" t="s">
        <v>176</v>
      </c>
      <c r="D319" s="2" t="s">
        <v>2883</v>
      </c>
      <c r="E319" s="214">
        <v>159300</v>
      </c>
      <c r="F319" s="1"/>
    </row>
    <row r="320" spans="1:6" x14ac:dyDescent="0.25">
      <c r="A320" s="146">
        <v>45231</v>
      </c>
      <c r="B320" s="148" t="s">
        <v>2261</v>
      </c>
      <c r="C320" s="77" t="s">
        <v>176</v>
      </c>
      <c r="D320" s="2" t="s">
        <v>2884</v>
      </c>
      <c r="E320" s="214">
        <v>135000</v>
      </c>
      <c r="F320" s="1"/>
    </row>
    <row r="321" spans="1:6" x14ac:dyDescent="0.25">
      <c r="A321" s="146">
        <v>45231</v>
      </c>
      <c r="B321" s="148" t="s">
        <v>2458</v>
      </c>
      <c r="C321" s="77" t="s">
        <v>176</v>
      </c>
      <c r="D321" s="2" t="s">
        <v>2885</v>
      </c>
      <c r="E321" s="214">
        <v>35860.35</v>
      </c>
      <c r="F321" s="1"/>
    </row>
    <row r="322" spans="1:6" x14ac:dyDescent="0.25">
      <c r="A322" s="146">
        <v>45231</v>
      </c>
      <c r="B322" s="148" t="s">
        <v>2458</v>
      </c>
      <c r="C322" s="77" t="s">
        <v>176</v>
      </c>
      <c r="D322" s="2" t="s">
        <v>2886</v>
      </c>
      <c r="E322" s="214">
        <v>4127.1899999999996</v>
      </c>
      <c r="F322" s="1"/>
    </row>
    <row r="323" spans="1:6" x14ac:dyDescent="0.25">
      <c r="A323" s="146">
        <v>45231</v>
      </c>
      <c r="B323" s="148" t="s">
        <v>2860</v>
      </c>
      <c r="C323" s="77" t="s">
        <v>176</v>
      </c>
      <c r="D323" s="2" t="s">
        <v>2867</v>
      </c>
      <c r="E323" s="214">
        <v>1694.5</v>
      </c>
      <c r="F323" s="1"/>
    </row>
    <row r="324" spans="1:6" x14ac:dyDescent="0.25">
      <c r="A324" s="146">
        <v>45232</v>
      </c>
      <c r="B324" s="148" t="s">
        <v>2261</v>
      </c>
      <c r="C324" s="77" t="s">
        <v>176</v>
      </c>
      <c r="D324" s="2" t="s">
        <v>2887</v>
      </c>
      <c r="E324" s="214">
        <v>155700</v>
      </c>
      <c r="F324" s="1"/>
    </row>
    <row r="325" spans="1:6" x14ac:dyDescent="0.25">
      <c r="A325" s="146">
        <v>45233</v>
      </c>
      <c r="B325" s="148" t="s">
        <v>798</v>
      </c>
      <c r="C325" s="77" t="s">
        <v>176</v>
      </c>
      <c r="D325" s="2" t="s">
        <v>2888</v>
      </c>
      <c r="E325" s="214">
        <v>291463</v>
      </c>
      <c r="F325" s="1"/>
    </row>
    <row r="326" spans="1:6" x14ac:dyDescent="0.25">
      <c r="A326" s="146">
        <v>45234</v>
      </c>
      <c r="B326" s="148" t="s">
        <v>2261</v>
      </c>
      <c r="C326" s="77" t="s">
        <v>176</v>
      </c>
      <c r="D326" s="2" t="s">
        <v>2889</v>
      </c>
      <c r="E326" s="214">
        <v>153900</v>
      </c>
      <c r="F326" s="1"/>
    </row>
    <row r="327" spans="1:6" x14ac:dyDescent="0.25">
      <c r="A327" s="146">
        <v>45238</v>
      </c>
      <c r="B327" s="148" t="s">
        <v>1663</v>
      </c>
      <c r="C327" s="77" t="s">
        <v>176</v>
      </c>
      <c r="D327" s="2" t="s">
        <v>2890</v>
      </c>
      <c r="E327" s="214">
        <v>35790</v>
      </c>
      <c r="F327" s="1"/>
    </row>
    <row r="328" spans="1:6" x14ac:dyDescent="0.25">
      <c r="A328" s="146">
        <v>45238</v>
      </c>
      <c r="B328" s="148" t="s">
        <v>1663</v>
      </c>
      <c r="C328" s="77" t="s">
        <v>176</v>
      </c>
      <c r="D328" s="2" t="s">
        <v>2891</v>
      </c>
      <c r="E328" s="214">
        <v>27577</v>
      </c>
      <c r="F328" s="1"/>
    </row>
    <row r="329" spans="1:6" x14ac:dyDescent="0.25">
      <c r="A329" s="146">
        <v>45238</v>
      </c>
      <c r="B329" s="148" t="s">
        <v>1663</v>
      </c>
      <c r="C329" s="77" t="s">
        <v>176</v>
      </c>
      <c r="D329" s="2" t="s">
        <v>2892</v>
      </c>
      <c r="E329" s="214">
        <v>50666.2</v>
      </c>
      <c r="F329" s="1"/>
    </row>
    <row r="330" spans="1:6" x14ac:dyDescent="0.25">
      <c r="A330" s="146">
        <v>45238</v>
      </c>
      <c r="B330" s="148" t="s">
        <v>2261</v>
      </c>
      <c r="C330" s="77" t="s">
        <v>176</v>
      </c>
      <c r="D330" s="2" t="s">
        <v>2893</v>
      </c>
      <c r="E330" s="214">
        <v>139500</v>
      </c>
      <c r="F330" s="1"/>
    </row>
    <row r="331" spans="1:6" x14ac:dyDescent="0.25">
      <c r="A331" s="146">
        <v>45238</v>
      </c>
      <c r="B331" s="148" t="s">
        <v>2860</v>
      </c>
      <c r="C331" s="77" t="s">
        <v>176</v>
      </c>
      <c r="D331" s="2" t="s">
        <v>2894</v>
      </c>
      <c r="E331" s="214">
        <v>2966.08</v>
      </c>
      <c r="F331" s="1"/>
    </row>
    <row r="332" spans="1:6" x14ac:dyDescent="0.25">
      <c r="A332" s="146">
        <v>45239</v>
      </c>
      <c r="B332" s="148" t="s">
        <v>2852</v>
      </c>
      <c r="C332" s="77" t="s">
        <v>176</v>
      </c>
      <c r="D332" s="2" t="s">
        <v>2895</v>
      </c>
      <c r="E332" s="214">
        <v>54300</v>
      </c>
      <c r="F332" s="1"/>
    </row>
    <row r="333" spans="1:6" x14ac:dyDescent="0.25">
      <c r="A333" s="146">
        <v>45240</v>
      </c>
      <c r="B333" s="148" t="s">
        <v>2261</v>
      </c>
      <c r="C333" s="77" t="s">
        <v>176</v>
      </c>
      <c r="D333" s="2" t="s">
        <v>2896</v>
      </c>
      <c r="E333" s="214">
        <v>155700</v>
      </c>
      <c r="F333" s="1"/>
    </row>
    <row r="334" spans="1:6" x14ac:dyDescent="0.25">
      <c r="A334" s="146">
        <v>45247</v>
      </c>
      <c r="B334" s="148" t="s">
        <v>1663</v>
      </c>
      <c r="C334" s="77" t="s">
        <v>176</v>
      </c>
      <c r="D334" s="2" t="s">
        <v>2897</v>
      </c>
      <c r="E334" s="214">
        <v>12000</v>
      </c>
      <c r="F334" s="1"/>
    </row>
    <row r="335" spans="1:6" x14ac:dyDescent="0.25">
      <c r="A335" s="146">
        <v>45247</v>
      </c>
      <c r="B335" s="148" t="s">
        <v>1663</v>
      </c>
      <c r="C335" s="77" t="s">
        <v>176</v>
      </c>
      <c r="D335" s="2" t="s">
        <v>2898</v>
      </c>
      <c r="E335" s="214">
        <v>219174.08</v>
      </c>
      <c r="F335" s="1"/>
    </row>
    <row r="336" spans="1:6" x14ac:dyDescent="0.25">
      <c r="A336" s="146">
        <v>45247</v>
      </c>
      <c r="B336" s="148" t="s">
        <v>1663</v>
      </c>
      <c r="C336" s="77" t="s">
        <v>176</v>
      </c>
      <c r="D336" s="2" t="s">
        <v>2899</v>
      </c>
      <c r="E336" s="214">
        <v>1296</v>
      </c>
      <c r="F336" s="1"/>
    </row>
    <row r="337" spans="1:6" x14ac:dyDescent="0.25">
      <c r="A337" s="146">
        <v>45247</v>
      </c>
      <c r="B337" s="148" t="s">
        <v>1663</v>
      </c>
      <c r="C337" s="77" t="s">
        <v>176</v>
      </c>
      <c r="D337" s="2" t="s">
        <v>2900</v>
      </c>
      <c r="E337" s="214">
        <v>71547.839999999997</v>
      </c>
      <c r="F337" s="1"/>
    </row>
    <row r="338" spans="1:6" x14ac:dyDescent="0.25">
      <c r="A338" s="146">
        <v>45249</v>
      </c>
      <c r="B338" s="148" t="s">
        <v>2261</v>
      </c>
      <c r="C338" s="77" t="s">
        <v>176</v>
      </c>
      <c r="D338" s="2" t="s">
        <v>2901</v>
      </c>
      <c r="E338" s="214">
        <v>162000</v>
      </c>
      <c r="F338" s="1"/>
    </row>
    <row r="339" spans="1:6" x14ac:dyDescent="0.25">
      <c r="A339" s="146">
        <v>45250</v>
      </c>
      <c r="B339" s="148" t="s">
        <v>2261</v>
      </c>
      <c r="C339" s="77" t="s">
        <v>176</v>
      </c>
      <c r="D339" s="2" t="s">
        <v>2902</v>
      </c>
      <c r="E339" s="214">
        <v>139500</v>
      </c>
      <c r="F339" s="1"/>
    </row>
    <row r="340" spans="1:6" x14ac:dyDescent="0.25">
      <c r="A340" s="146">
        <v>45250</v>
      </c>
      <c r="B340" s="148" t="s">
        <v>2876</v>
      </c>
      <c r="C340" s="77" t="s">
        <v>176</v>
      </c>
      <c r="D340" s="2" t="s">
        <v>2903</v>
      </c>
      <c r="E340" s="214">
        <v>18500</v>
      </c>
      <c r="F340" s="1"/>
    </row>
    <row r="341" spans="1:6" x14ac:dyDescent="0.25">
      <c r="A341" s="146">
        <v>45251</v>
      </c>
      <c r="B341" s="148" t="s">
        <v>1663</v>
      </c>
      <c r="C341" s="77" t="s">
        <v>176</v>
      </c>
      <c r="D341" s="2" t="s">
        <v>2904</v>
      </c>
      <c r="E341" s="214">
        <v>6280</v>
      </c>
      <c r="F341" s="1"/>
    </row>
    <row r="342" spans="1:6" x14ac:dyDescent="0.25">
      <c r="A342" s="146">
        <v>45253</v>
      </c>
      <c r="B342" s="148" t="s">
        <v>1038</v>
      </c>
      <c r="C342" s="77" t="s">
        <v>176</v>
      </c>
      <c r="D342" s="2" t="s">
        <v>2905</v>
      </c>
      <c r="E342" s="214">
        <v>31800</v>
      </c>
      <c r="F342" s="1"/>
    </row>
    <row r="343" spans="1:6" x14ac:dyDescent="0.25">
      <c r="A343" s="146">
        <v>45253</v>
      </c>
      <c r="B343" s="148" t="s">
        <v>1663</v>
      </c>
      <c r="C343" s="77" t="s">
        <v>176</v>
      </c>
      <c r="D343" s="2" t="s">
        <v>2906</v>
      </c>
      <c r="E343" s="214">
        <v>54684</v>
      </c>
      <c r="F343" s="1"/>
    </row>
    <row r="344" spans="1:6" x14ac:dyDescent="0.25">
      <c r="A344" s="146">
        <v>45253</v>
      </c>
      <c r="B344" s="148" t="s">
        <v>1038</v>
      </c>
      <c r="C344" s="77" t="s">
        <v>176</v>
      </c>
      <c r="D344" s="2" t="s">
        <v>579</v>
      </c>
      <c r="E344" s="214">
        <v>2304</v>
      </c>
      <c r="F344" s="1"/>
    </row>
    <row r="345" spans="1:6" x14ac:dyDescent="0.25">
      <c r="A345" s="146">
        <v>45254</v>
      </c>
      <c r="B345" s="148" t="s">
        <v>1663</v>
      </c>
      <c r="C345" s="77" t="s">
        <v>176</v>
      </c>
      <c r="D345" s="2" t="s">
        <v>2907</v>
      </c>
      <c r="E345" s="214">
        <v>6962</v>
      </c>
      <c r="F345" s="1"/>
    </row>
    <row r="346" spans="1:6" x14ac:dyDescent="0.25">
      <c r="A346" s="146">
        <v>45255</v>
      </c>
      <c r="B346" s="148" t="s">
        <v>2458</v>
      </c>
      <c r="C346" s="77" t="s">
        <v>176</v>
      </c>
      <c r="D346" s="2" t="s">
        <v>2908</v>
      </c>
      <c r="E346" s="214">
        <v>49040.2</v>
      </c>
      <c r="F346" s="1"/>
    </row>
    <row r="347" spans="1:6" x14ac:dyDescent="0.25">
      <c r="A347" s="146">
        <v>45255</v>
      </c>
      <c r="B347" s="148" t="s">
        <v>1663</v>
      </c>
      <c r="C347" s="77" t="s">
        <v>176</v>
      </c>
      <c r="D347" s="2" t="s">
        <v>2909</v>
      </c>
      <c r="E347" s="214">
        <v>315841.8</v>
      </c>
      <c r="F347" s="1"/>
    </row>
    <row r="348" spans="1:6" x14ac:dyDescent="0.25">
      <c r="A348" s="146">
        <v>45258</v>
      </c>
      <c r="B348" s="148" t="s">
        <v>2876</v>
      </c>
      <c r="C348" s="77" t="s">
        <v>176</v>
      </c>
      <c r="D348" s="2" t="s">
        <v>2910</v>
      </c>
      <c r="E348" s="214">
        <v>2050</v>
      </c>
      <c r="F348" s="1"/>
    </row>
    <row r="349" spans="1:6" x14ac:dyDescent="0.25">
      <c r="A349" s="146">
        <v>45258</v>
      </c>
      <c r="B349" s="148" t="s">
        <v>2261</v>
      </c>
      <c r="C349" s="77" t="s">
        <v>176</v>
      </c>
      <c r="D349" s="2" t="s">
        <v>2911</v>
      </c>
      <c r="E349" s="214">
        <v>203500</v>
      </c>
      <c r="F349" s="1"/>
    </row>
    <row r="350" spans="1:6" x14ac:dyDescent="0.25">
      <c r="A350" s="146">
        <v>45258</v>
      </c>
      <c r="B350" s="148" t="s">
        <v>2261</v>
      </c>
      <c r="C350" s="77" t="s">
        <v>176</v>
      </c>
      <c r="D350" s="2" t="s">
        <v>2912</v>
      </c>
      <c r="E350" s="214">
        <v>161100</v>
      </c>
      <c r="F350" s="1"/>
    </row>
    <row r="351" spans="1:6" x14ac:dyDescent="0.25">
      <c r="A351" s="146">
        <v>45258</v>
      </c>
      <c r="B351" s="148" t="s">
        <v>1663</v>
      </c>
      <c r="C351" s="77" t="s">
        <v>176</v>
      </c>
      <c r="D351" s="2" t="s">
        <v>2913</v>
      </c>
      <c r="E351" s="214">
        <v>67069.5</v>
      </c>
      <c r="F351" s="1"/>
    </row>
    <row r="352" spans="1:6" x14ac:dyDescent="0.25">
      <c r="A352" s="146">
        <v>45258</v>
      </c>
      <c r="B352" s="148" t="s">
        <v>1663</v>
      </c>
      <c r="C352" s="77" t="s">
        <v>176</v>
      </c>
      <c r="D352" s="2" t="s">
        <v>2914</v>
      </c>
      <c r="E352" s="214">
        <v>12217</v>
      </c>
      <c r="F352" s="1"/>
    </row>
    <row r="353" spans="1:6" x14ac:dyDescent="0.25">
      <c r="A353" s="146">
        <v>45258</v>
      </c>
      <c r="B353" s="148" t="s">
        <v>1663</v>
      </c>
      <c r="C353" s="77" t="s">
        <v>176</v>
      </c>
      <c r="D353" s="2" t="s">
        <v>2915</v>
      </c>
      <c r="E353" s="214">
        <v>108836.92</v>
      </c>
      <c r="F353" s="1"/>
    </row>
    <row r="354" spans="1:6" x14ac:dyDescent="0.25">
      <c r="A354" s="146">
        <v>45258</v>
      </c>
      <c r="B354" s="148" t="s">
        <v>1663</v>
      </c>
      <c r="C354" s="77" t="s">
        <v>176</v>
      </c>
      <c r="D354" s="2" t="s">
        <v>2916</v>
      </c>
      <c r="E354" s="214">
        <v>14558</v>
      </c>
      <c r="F354" s="1"/>
    </row>
    <row r="355" spans="1:6" x14ac:dyDescent="0.25">
      <c r="A355" s="146">
        <v>45258</v>
      </c>
      <c r="B355" s="148" t="s">
        <v>1663</v>
      </c>
      <c r="C355" s="77" t="s">
        <v>176</v>
      </c>
      <c r="D355" s="2" t="s">
        <v>2917</v>
      </c>
      <c r="E355" s="214">
        <v>218761.24</v>
      </c>
      <c r="F355" s="1"/>
    </row>
    <row r="356" spans="1:6" x14ac:dyDescent="0.25">
      <c r="A356" s="146">
        <v>45258</v>
      </c>
      <c r="B356" s="148" t="s">
        <v>1678</v>
      </c>
      <c r="C356" s="77" t="s">
        <v>176</v>
      </c>
      <c r="D356" s="2" t="s">
        <v>2918</v>
      </c>
      <c r="E356" s="214">
        <v>10400</v>
      </c>
      <c r="F356" s="1"/>
    </row>
    <row r="357" spans="1:6" x14ac:dyDescent="0.25">
      <c r="A357" s="146">
        <v>45259</v>
      </c>
      <c r="B357" s="148" t="s">
        <v>1038</v>
      </c>
      <c r="C357" s="77" t="s">
        <v>176</v>
      </c>
      <c r="D357" s="2" t="s">
        <v>2919</v>
      </c>
      <c r="E357" s="214">
        <v>4612.8</v>
      </c>
      <c r="F357" s="1"/>
    </row>
    <row r="358" spans="1:6" x14ac:dyDescent="0.25">
      <c r="A358" s="146">
        <v>45259</v>
      </c>
      <c r="B358" s="148" t="s">
        <v>1663</v>
      </c>
      <c r="C358" s="77" t="s">
        <v>176</v>
      </c>
      <c r="D358" s="2" t="s">
        <v>2920</v>
      </c>
      <c r="E358" s="214">
        <v>1375.92</v>
      </c>
      <c r="F358" s="1"/>
    </row>
    <row r="359" spans="1:6" x14ac:dyDescent="0.25">
      <c r="A359" s="146">
        <v>45259</v>
      </c>
      <c r="B359" s="148" t="s">
        <v>1678</v>
      </c>
      <c r="C359" s="77" t="s">
        <v>176</v>
      </c>
      <c r="D359" s="2" t="s">
        <v>2921</v>
      </c>
      <c r="E359" s="214">
        <v>8167</v>
      </c>
      <c r="F359" s="1"/>
    </row>
    <row r="360" spans="1:6" x14ac:dyDescent="0.25">
      <c r="A360" s="146">
        <v>45260</v>
      </c>
      <c r="B360" s="148" t="s">
        <v>1038</v>
      </c>
      <c r="C360" s="77" t="s">
        <v>176</v>
      </c>
      <c r="D360" s="2" t="s">
        <v>2922</v>
      </c>
      <c r="E360" s="214">
        <v>20690</v>
      </c>
      <c r="F360" s="1"/>
    </row>
    <row r="361" spans="1:6" x14ac:dyDescent="0.25">
      <c r="A361" s="146">
        <v>45260</v>
      </c>
      <c r="B361" s="148" t="s">
        <v>1663</v>
      </c>
      <c r="C361" s="77" t="s">
        <v>176</v>
      </c>
      <c r="D361" s="2" t="s">
        <v>2923</v>
      </c>
      <c r="E361" s="214">
        <v>4748.12</v>
      </c>
      <c r="F361" s="1"/>
    </row>
    <row r="362" spans="1:6" x14ac:dyDescent="0.25">
      <c r="A362" s="146">
        <v>45260</v>
      </c>
      <c r="B362" s="148" t="s">
        <v>1663</v>
      </c>
      <c r="C362" s="77" t="s">
        <v>176</v>
      </c>
      <c r="D362" s="2" t="s">
        <v>2924</v>
      </c>
      <c r="E362" s="214">
        <v>18479.32</v>
      </c>
      <c r="F362" s="1"/>
    </row>
    <row r="363" spans="1:6" x14ac:dyDescent="0.25">
      <c r="A363" s="146">
        <v>45261</v>
      </c>
      <c r="B363" s="148" t="s">
        <v>798</v>
      </c>
      <c r="C363" s="77" t="s">
        <v>176</v>
      </c>
      <c r="D363" s="2" t="s">
        <v>2925</v>
      </c>
      <c r="E363" s="214">
        <v>281588</v>
      </c>
      <c r="F363" s="1"/>
    </row>
    <row r="364" spans="1:6" x14ac:dyDescent="0.25">
      <c r="A364" s="146">
        <v>45261</v>
      </c>
      <c r="B364" s="148" t="s">
        <v>2462</v>
      </c>
      <c r="C364" s="77" t="s">
        <v>2272</v>
      </c>
      <c r="D364" s="2" t="s">
        <v>2926</v>
      </c>
      <c r="E364" s="214">
        <v>-11486</v>
      </c>
      <c r="F364" s="1"/>
    </row>
    <row r="365" spans="1:6" x14ac:dyDescent="0.25">
      <c r="A365" s="146">
        <v>45262</v>
      </c>
      <c r="B365" s="148" t="s">
        <v>1663</v>
      </c>
      <c r="C365" s="77" t="s">
        <v>176</v>
      </c>
      <c r="D365" s="2" t="s">
        <v>2927</v>
      </c>
      <c r="E365" s="214">
        <v>208234.38</v>
      </c>
      <c r="F365" s="1"/>
    </row>
    <row r="366" spans="1:6" x14ac:dyDescent="0.25">
      <c r="A366" s="146">
        <v>45262</v>
      </c>
      <c r="B366" s="148" t="s">
        <v>1663</v>
      </c>
      <c r="C366" s="77" t="s">
        <v>176</v>
      </c>
      <c r="D366" s="2" t="s">
        <v>2928</v>
      </c>
      <c r="E366" s="214">
        <v>17122.560000000001</v>
      </c>
      <c r="F366" s="1"/>
    </row>
    <row r="367" spans="1:6" x14ac:dyDescent="0.25">
      <c r="A367" s="146">
        <v>45262</v>
      </c>
      <c r="B367" s="148" t="s">
        <v>1663</v>
      </c>
      <c r="C367" s="77" t="s">
        <v>176</v>
      </c>
      <c r="D367" s="2" t="s">
        <v>2929</v>
      </c>
      <c r="E367" s="214">
        <v>2693.3</v>
      </c>
      <c r="F367" s="1"/>
    </row>
    <row r="368" spans="1:6" x14ac:dyDescent="0.25">
      <c r="A368" s="146">
        <v>45265</v>
      </c>
      <c r="B368" s="148" t="s">
        <v>2261</v>
      </c>
      <c r="C368" s="77" t="s">
        <v>176</v>
      </c>
      <c r="D368" s="2" t="s">
        <v>2930</v>
      </c>
      <c r="E368" s="214">
        <v>135000</v>
      </c>
      <c r="F368" s="1"/>
    </row>
    <row r="369" spans="1:6" x14ac:dyDescent="0.25">
      <c r="A369" s="146">
        <v>45266</v>
      </c>
      <c r="B369" s="148" t="s">
        <v>1678</v>
      </c>
      <c r="C369" s="77" t="s">
        <v>176</v>
      </c>
      <c r="D369" s="2" t="s">
        <v>2931</v>
      </c>
      <c r="E369" s="214">
        <v>2484</v>
      </c>
      <c r="F369" s="1"/>
    </row>
    <row r="370" spans="1:6" x14ac:dyDescent="0.25">
      <c r="A370" s="146">
        <v>45266</v>
      </c>
      <c r="B370" s="148" t="s">
        <v>2876</v>
      </c>
      <c r="C370" s="77" t="s">
        <v>176</v>
      </c>
      <c r="D370" s="2" t="s">
        <v>2932</v>
      </c>
      <c r="E370" s="214">
        <v>1850</v>
      </c>
      <c r="F370" s="1"/>
    </row>
    <row r="371" spans="1:6" x14ac:dyDescent="0.25">
      <c r="A371" s="146">
        <v>45267</v>
      </c>
      <c r="B371" s="148" t="s">
        <v>1663</v>
      </c>
      <c r="C371" s="77" t="s">
        <v>176</v>
      </c>
      <c r="D371" s="2" t="s">
        <v>2933</v>
      </c>
      <c r="E371" s="214">
        <v>104500</v>
      </c>
      <c r="F371" s="1"/>
    </row>
    <row r="372" spans="1:6" x14ac:dyDescent="0.25">
      <c r="A372" s="146">
        <v>45267</v>
      </c>
      <c r="B372" s="148" t="s">
        <v>2261</v>
      </c>
      <c r="C372" s="77" t="s">
        <v>176</v>
      </c>
      <c r="D372" s="2" t="s">
        <v>2934</v>
      </c>
      <c r="E372" s="214">
        <v>157500</v>
      </c>
      <c r="F372" s="1"/>
    </row>
    <row r="373" spans="1:6" x14ac:dyDescent="0.25">
      <c r="A373" s="146">
        <v>45268</v>
      </c>
      <c r="B373" s="148" t="s">
        <v>2458</v>
      </c>
      <c r="C373" s="77" t="s">
        <v>176</v>
      </c>
      <c r="D373" s="2" t="s">
        <v>2935</v>
      </c>
      <c r="E373" s="214">
        <v>233416</v>
      </c>
      <c r="F373" s="1"/>
    </row>
    <row r="374" spans="1:6" x14ac:dyDescent="0.25">
      <c r="A374" s="146">
        <v>45269</v>
      </c>
      <c r="B374" s="148" t="s">
        <v>2261</v>
      </c>
      <c r="C374" s="77" t="s">
        <v>176</v>
      </c>
      <c r="D374" s="2" t="s">
        <v>2936</v>
      </c>
      <c r="E374" s="214">
        <v>180000</v>
      </c>
      <c r="F374" s="1"/>
    </row>
    <row r="375" spans="1:6" x14ac:dyDescent="0.25">
      <c r="A375" s="146">
        <v>45269</v>
      </c>
      <c r="B375" s="148" t="s">
        <v>2261</v>
      </c>
      <c r="C375" s="77" t="s">
        <v>176</v>
      </c>
      <c r="D375" s="2" t="s">
        <v>2937</v>
      </c>
      <c r="E375" s="214">
        <v>126000</v>
      </c>
      <c r="F375" s="1"/>
    </row>
    <row r="376" spans="1:6" x14ac:dyDescent="0.25">
      <c r="A376" s="146">
        <v>45269</v>
      </c>
      <c r="B376" s="148" t="s">
        <v>2458</v>
      </c>
      <c r="C376" s="77" t="s">
        <v>176</v>
      </c>
      <c r="D376" s="2" t="s">
        <v>2938</v>
      </c>
      <c r="E376" s="214">
        <v>102685.9</v>
      </c>
      <c r="F376" s="1"/>
    </row>
    <row r="377" spans="1:6" x14ac:dyDescent="0.25">
      <c r="A377" s="146">
        <v>45269</v>
      </c>
      <c r="B377" s="148" t="s">
        <v>1038</v>
      </c>
      <c r="C377" s="77" t="s">
        <v>176</v>
      </c>
      <c r="D377" s="2" t="s">
        <v>2939</v>
      </c>
      <c r="E377" s="214">
        <v>6150</v>
      </c>
      <c r="F377" s="1"/>
    </row>
    <row r="378" spans="1:6" x14ac:dyDescent="0.25">
      <c r="A378" s="146">
        <v>45271</v>
      </c>
      <c r="B378" s="148" t="s">
        <v>1663</v>
      </c>
      <c r="C378" s="77" t="s">
        <v>176</v>
      </c>
      <c r="D378" s="2" t="s">
        <v>2940</v>
      </c>
      <c r="E378" s="214">
        <v>80046.100000000006</v>
      </c>
      <c r="F378" s="1"/>
    </row>
    <row r="379" spans="1:6" x14ac:dyDescent="0.25">
      <c r="A379" s="146">
        <v>45272</v>
      </c>
      <c r="B379" s="148" t="s">
        <v>2852</v>
      </c>
      <c r="C379" s="77" t="s">
        <v>176</v>
      </c>
      <c r="D379" s="2" t="s">
        <v>2941</v>
      </c>
      <c r="E379" s="214">
        <v>14435</v>
      </c>
      <c r="F379" s="1"/>
    </row>
    <row r="380" spans="1:6" x14ac:dyDescent="0.25">
      <c r="A380" s="146">
        <v>45272</v>
      </c>
      <c r="B380" s="148" t="s">
        <v>1663</v>
      </c>
      <c r="C380" s="77" t="s">
        <v>176</v>
      </c>
      <c r="D380" s="2" t="s">
        <v>2942</v>
      </c>
      <c r="E380" s="214">
        <v>2607.2800000000002</v>
      </c>
      <c r="F380" s="1"/>
    </row>
    <row r="381" spans="1:6" x14ac:dyDescent="0.25">
      <c r="A381" s="146">
        <v>45273</v>
      </c>
      <c r="B381" s="148" t="s">
        <v>2261</v>
      </c>
      <c r="C381" s="77" t="s">
        <v>176</v>
      </c>
      <c r="D381" s="2" t="s">
        <v>2943</v>
      </c>
      <c r="E381" s="214">
        <v>157500</v>
      </c>
      <c r="F381" s="1"/>
    </row>
    <row r="382" spans="1:6" x14ac:dyDescent="0.25">
      <c r="A382" s="146">
        <v>45273</v>
      </c>
      <c r="B382" s="148" t="s">
        <v>1678</v>
      </c>
      <c r="C382" s="77" t="s">
        <v>176</v>
      </c>
      <c r="D382" s="2" t="s">
        <v>2944</v>
      </c>
      <c r="E382" s="214">
        <v>37072</v>
      </c>
      <c r="F382" s="1"/>
    </row>
    <row r="383" spans="1:6" x14ac:dyDescent="0.25">
      <c r="A383" s="146">
        <v>45274</v>
      </c>
      <c r="B383" s="148" t="s">
        <v>1038</v>
      </c>
      <c r="C383" s="77" t="s">
        <v>176</v>
      </c>
      <c r="D383" s="2" t="s">
        <v>2945</v>
      </c>
      <c r="E383" s="214">
        <v>53054</v>
      </c>
      <c r="F383" s="1"/>
    </row>
    <row r="384" spans="1:6" x14ac:dyDescent="0.25">
      <c r="A384" s="146">
        <v>45274</v>
      </c>
      <c r="B384" s="148" t="s">
        <v>1038</v>
      </c>
      <c r="C384" s="77" t="s">
        <v>176</v>
      </c>
      <c r="D384" s="2" t="s">
        <v>2946</v>
      </c>
      <c r="E384" s="214">
        <v>919529.25</v>
      </c>
      <c r="F384" s="1"/>
    </row>
    <row r="385" spans="1:6" x14ac:dyDescent="0.25">
      <c r="A385" s="146">
        <v>45275</v>
      </c>
      <c r="B385" s="148" t="s">
        <v>1663</v>
      </c>
      <c r="C385" s="77" t="s">
        <v>176</v>
      </c>
      <c r="D385" s="2" t="s">
        <v>2947</v>
      </c>
      <c r="E385" s="214">
        <v>447705.8</v>
      </c>
      <c r="F385" s="1"/>
    </row>
    <row r="386" spans="1:6" x14ac:dyDescent="0.25">
      <c r="A386" s="146">
        <v>45275</v>
      </c>
      <c r="B386" s="148" t="s">
        <v>2261</v>
      </c>
      <c r="C386" s="77" t="s">
        <v>176</v>
      </c>
      <c r="D386" s="2" t="s">
        <v>2948</v>
      </c>
      <c r="E386" s="214">
        <v>135000</v>
      </c>
      <c r="F386" s="1"/>
    </row>
    <row r="387" spans="1:6" x14ac:dyDescent="0.25">
      <c r="A387" s="146">
        <v>45276</v>
      </c>
      <c r="B387" s="148" t="s">
        <v>2261</v>
      </c>
      <c r="C387" s="77" t="s">
        <v>176</v>
      </c>
      <c r="D387" s="2" t="s">
        <v>2949</v>
      </c>
      <c r="E387" s="214">
        <v>121500</v>
      </c>
      <c r="F387" s="1"/>
    </row>
    <row r="388" spans="1:6" x14ac:dyDescent="0.25">
      <c r="A388" s="146">
        <v>45278</v>
      </c>
      <c r="B388" s="148" t="s">
        <v>1663</v>
      </c>
      <c r="C388" s="77" t="s">
        <v>176</v>
      </c>
      <c r="D388" s="2" t="s">
        <v>2950</v>
      </c>
      <c r="E388" s="214">
        <v>4560</v>
      </c>
      <c r="F388" s="1"/>
    </row>
    <row r="389" spans="1:6" x14ac:dyDescent="0.25">
      <c r="A389" s="146">
        <v>45278</v>
      </c>
      <c r="B389" s="148" t="s">
        <v>1663</v>
      </c>
      <c r="C389" s="77" t="s">
        <v>176</v>
      </c>
      <c r="D389" s="2" t="s">
        <v>2951</v>
      </c>
      <c r="E389" s="214">
        <v>15190.08</v>
      </c>
      <c r="F389" s="1"/>
    </row>
    <row r="390" spans="1:6" x14ac:dyDescent="0.25">
      <c r="A390" s="146">
        <v>45278</v>
      </c>
      <c r="B390" s="148" t="s">
        <v>1663</v>
      </c>
      <c r="C390" s="77" t="s">
        <v>176</v>
      </c>
      <c r="D390" s="2" t="s">
        <v>2952</v>
      </c>
      <c r="E390" s="214">
        <v>24023.439999999999</v>
      </c>
      <c r="F390" s="1"/>
    </row>
    <row r="391" spans="1:6" x14ac:dyDescent="0.25">
      <c r="A391" s="146">
        <v>45279</v>
      </c>
      <c r="B391" s="148" t="s">
        <v>1663</v>
      </c>
      <c r="C391" s="77" t="s">
        <v>176</v>
      </c>
      <c r="D391" s="2" t="s">
        <v>2953</v>
      </c>
      <c r="E391" s="214">
        <v>401146.4</v>
      </c>
      <c r="F391" s="1"/>
    </row>
    <row r="392" spans="1:6" x14ac:dyDescent="0.25">
      <c r="A392" s="146">
        <v>45281</v>
      </c>
      <c r="B392" s="148" t="s">
        <v>1038</v>
      </c>
      <c r="C392" s="77" t="s">
        <v>176</v>
      </c>
      <c r="D392" s="2" t="s">
        <v>2954</v>
      </c>
      <c r="E392" s="214">
        <v>18395</v>
      </c>
      <c r="F392" s="1"/>
    </row>
    <row r="393" spans="1:6" x14ac:dyDescent="0.25">
      <c r="A393" s="146">
        <v>45281</v>
      </c>
      <c r="B393" s="148" t="s">
        <v>1038</v>
      </c>
      <c r="C393" s="77" t="s">
        <v>176</v>
      </c>
      <c r="D393" s="2" t="s">
        <v>2955</v>
      </c>
      <c r="E393" s="214">
        <v>1020</v>
      </c>
      <c r="F393" s="1"/>
    </row>
    <row r="394" spans="1:6" x14ac:dyDescent="0.25">
      <c r="A394" s="146">
        <v>45282</v>
      </c>
      <c r="B394" s="148" t="s">
        <v>1663</v>
      </c>
      <c r="C394" s="77" t="s">
        <v>176</v>
      </c>
      <c r="D394" s="2" t="s">
        <v>2956</v>
      </c>
      <c r="E394" s="214">
        <v>287784.7</v>
      </c>
      <c r="F394" s="1"/>
    </row>
    <row r="395" spans="1:6" x14ac:dyDescent="0.25">
      <c r="A395" s="153"/>
      <c r="B395" s="154"/>
      <c r="C395" s="155"/>
      <c r="D395" s="156"/>
      <c r="E395" s="215"/>
      <c r="F395" s="1"/>
    </row>
    <row r="396" spans="1:6" x14ac:dyDescent="0.25">
      <c r="A396" s="153"/>
      <c r="B396" s="154"/>
      <c r="C396" s="155"/>
      <c r="D396" s="156"/>
      <c r="E396" s="215"/>
      <c r="F396" s="1"/>
    </row>
    <row r="397" spans="1:6" x14ac:dyDescent="0.25">
      <c r="A397" s="153"/>
      <c r="B397" s="154"/>
      <c r="C397" s="155"/>
      <c r="D397" s="156"/>
      <c r="E397" s="215"/>
      <c r="F397" s="1"/>
    </row>
    <row r="398" spans="1:6" x14ac:dyDescent="0.25">
      <c r="A398" s="153"/>
      <c r="B398" s="154"/>
      <c r="C398" s="155"/>
      <c r="D398" s="156"/>
      <c r="E398" s="215"/>
      <c r="F398" s="1"/>
    </row>
    <row r="399" spans="1:6" x14ac:dyDescent="0.25">
      <c r="A399" s="153"/>
      <c r="B399" s="154"/>
      <c r="C399" s="155"/>
      <c r="D399" s="156"/>
      <c r="E399" s="215"/>
      <c r="F399" s="1"/>
    </row>
    <row r="400" spans="1:6" x14ac:dyDescent="0.25">
      <c r="A400" s="153"/>
      <c r="B400" s="245"/>
      <c r="C400" s="232"/>
      <c r="D400" s="156"/>
      <c r="E400" s="233"/>
      <c r="F400" s="1"/>
    </row>
    <row r="401" spans="1:6" x14ac:dyDescent="0.25">
      <c r="A401" s="153"/>
      <c r="B401" s="245"/>
      <c r="C401" s="232"/>
      <c r="D401" s="156"/>
      <c r="E401" s="233"/>
      <c r="F401" s="1"/>
    </row>
    <row r="402" spans="1:6" x14ac:dyDescent="0.25">
      <c r="A402" s="153"/>
      <c r="B402" s="245"/>
      <c r="C402" s="232"/>
      <c r="D402" s="156"/>
      <c r="E402" s="233"/>
      <c r="F402" s="1"/>
    </row>
    <row r="403" spans="1:6" x14ac:dyDescent="0.25">
      <c r="A403" s="295"/>
      <c r="B403" s="295"/>
      <c r="C403" s="295"/>
      <c r="D403" s="295"/>
      <c r="E403" s="214">
        <f>SUM(E7:E402)</f>
        <v>30639072.439999998</v>
      </c>
      <c r="F403" s="1"/>
    </row>
  </sheetData>
  <mergeCells count="6">
    <mergeCell ref="A403:D403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8BB7-4F40-495E-B36B-0235070E019E}">
  <dimension ref="A1:F110"/>
  <sheetViews>
    <sheetView topLeftCell="A88" workbookViewId="0">
      <selection activeCell="A92" sqref="A92:E97"/>
    </sheetView>
  </sheetViews>
  <sheetFormatPr defaultRowHeight="15" x14ac:dyDescent="0.25"/>
  <cols>
    <col min="2" max="2" width="39.140625" style="10" bestFit="1" customWidth="1"/>
    <col min="5" max="5" width="14.5703125" style="34" bestFit="1" customWidth="1"/>
  </cols>
  <sheetData>
    <row r="1" spans="1:6" ht="15.75" x14ac:dyDescent="0.25">
      <c r="A1" s="293" t="s">
        <v>160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179</v>
      </c>
      <c r="B5" s="296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44318</v>
      </c>
      <c r="B7" s="222" t="s">
        <v>840</v>
      </c>
      <c r="C7" s="77" t="s">
        <v>176</v>
      </c>
      <c r="D7" s="2" t="s">
        <v>841</v>
      </c>
      <c r="E7" s="214">
        <v>250310.79</v>
      </c>
      <c r="F7" s="151"/>
    </row>
    <row r="8" spans="1:6" ht="51.75" customHeight="1" x14ac:dyDescent="0.25">
      <c r="A8" s="152"/>
      <c r="B8" s="223" t="s">
        <v>842</v>
      </c>
      <c r="C8" s="1"/>
      <c r="D8" s="1"/>
      <c r="E8" s="212"/>
      <c r="F8" s="1"/>
    </row>
    <row r="9" spans="1:6" x14ac:dyDescent="0.25">
      <c r="A9" s="153">
        <v>44323</v>
      </c>
      <c r="B9" s="224" t="s">
        <v>840</v>
      </c>
      <c r="C9" s="155" t="s">
        <v>176</v>
      </c>
      <c r="D9" s="156" t="s">
        <v>843</v>
      </c>
      <c r="E9" s="215">
        <v>164212.63</v>
      </c>
      <c r="F9" s="159"/>
    </row>
    <row r="10" spans="1:6" x14ac:dyDescent="0.25">
      <c r="A10" s="152"/>
      <c r="B10" s="223" t="s">
        <v>844</v>
      </c>
      <c r="C10" s="1"/>
      <c r="D10" s="1"/>
      <c r="E10" s="212"/>
      <c r="F10" s="1"/>
    </row>
    <row r="11" spans="1:6" x14ac:dyDescent="0.25">
      <c r="A11" s="153">
        <v>44342</v>
      </c>
      <c r="B11" s="224" t="s">
        <v>845</v>
      </c>
      <c r="C11" s="155" t="s">
        <v>176</v>
      </c>
      <c r="D11" s="156" t="s">
        <v>846</v>
      </c>
      <c r="E11" s="215">
        <v>1323225</v>
      </c>
      <c r="F11" s="159"/>
    </row>
    <row r="12" spans="1:6" ht="24" x14ac:dyDescent="0.25">
      <c r="A12" s="152"/>
      <c r="B12" s="223" t="s">
        <v>847</v>
      </c>
      <c r="C12" s="1"/>
      <c r="D12" s="1"/>
      <c r="E12" s="212"/>
      <c r="F12" s="1"/>
    </row>
    <row r="13" spans="1:6" x14ac:dyDescent="0.25">
      <c r="A13" s="153">
        <v>44403</v>
      </c>
      <c r="B13" s="224" t="s">
        <v>845</v>
      </c>
      <c r="C13" s="155" t="s">
        <v>176</v>
      </c>
      <c r="D13" s="156" t="s">
        <v>848</v>
      </c>
      <c r="E13" s="215">
        <v>456146.62</v>
      </c>
      <c r="F13" s="159"/>
    </row>
    <row r="14" spans="1:6" ht="24" x14ac:dyDescent="0.25">
      <c r="A14" s="152"/>
      <c r="B14" s="223" t="s">
        <v>849</v>
      </c>
      <c r="C14" s="1"/>
      <c r="D14" s="1"/>
      <c r="E14" s="212"/>
      <c r="F14" s="1"/>
    </row>
    <row r="15" spans="1:6" x14ac:dyDescent="0.25">
      <c r="A15" s="153">
        <v>44714</v>
      </c>
      <c r="B15" s="224" t="s">
        <v>840</v>
      </c>
      <c r="C15" s="155" t="s">
        <v>176</v>
      </c>
      <c r="D15" s="156" t="s">
        <v>850</v>
      </c>
      <c r="E15" s="215">
        <v>155668</v>
      </c>
      <c r="F15" s="159"/>
    </row>
    <row r="16" spans="1:6" x14ac:dyDescent="0.25">
      <c r="A16" s="152"/>
      <c r="B16" s="223" t="s">
        <v>851</v>
      </c>
      <c r="C16" s="1"/>
      <c r="D16" s="1"/>
      <c r="E16" s="212"/>
      <c r="F16" s="1"/>
    </row>
    <row r="17" spans="1:6" x14ac:dyDescent="0.25">
      <c r="A17" s="153">
        <v>44714</v>
      </c>
      <c r="B17" s="224" t="s">
        <v>840</v>
      </c>
      <c r="C17" s="155" t="s">
        <v>176</v>
      </c>
      <c r="D17" s="156" t="s">
        <v>852</v>
      </c>
      <c r="E17" s="215">
        <v>47872</v>
      </c>
      <c r="F17" s="159"/>
    </row>
    <row r="18" spans="1:6" x14ac:dyDescent="0.25">
      <c r="A18" s="152"/>
      <c r="B18" s="223" t="s">
        <v>853</v>
      </c>
      <c r="C18" s="1"/>
      <c r="D18" s="1"/>
      <c r="E18" s="212"/>
      <c r="F18" s="1"/>
    </row>
    <row r="19" spans="1:6" x14ac:dyDescent="0.25">
      <c r="A19" s="153">
        <v>44721</v>
      </c>
      <c r="B19" s="224" t="s">
        <v>845</v>
      </c>
      <c r="C19" s="155" t="s">
        <v>176</v>
      </c>
      <c r="D19" s="156" t="s">
        <v>854</v>
      </c>
      <c r="E19" s="215">
        <v>386994.29</v>
      </c>
      <c r="F19" s="159"/>
    </row>
    <row r="20" spans="1:6" x14ac:dyDescent="0.25">
      <c r="A20" s="152"/>
      <c r="B20" s="223" t="s">
        <v>855</v>
      </c>
      <c r="C20" s="1"/>
      <c r="D20" s="1"/>
      <c r="E20" s="212"/>
      <c r="F20" s="1"/>
    </row>
    <row r="21" spans="1:6" x14ac:dyDescent="0.25">
      <c r="A21" s="153">
        <v>44727</v>
      </c>
      <c r="B21" s="224" t="s">
        <v>845</v>
      </c>
      <c r="C21" s="155" t="s">
        <v>176</v>
      </c>
      <c r="D21" s="156" t="s">
        <v>856</v>
      </c>
      <c r="E21" s="215">
        <v>181620</v>
      </c>
      <c r="F21" s="159"/>
    </row>
    <row r="22" spans="1:6" x14ac:dyDescent="0.25">
      <c r="A22" s="152"/>
      <c r="B22" s="223" t="s">
        <v>857</v>
      </c>
      <c r="C22" s="1"/>
      <c r="D22" s="1"/>
      <c r="E22" s="212"/>
      <c r="F22" s="1"/>
    </row>
    <row r="23" spans="1:6" x14ac:dyDescent="0.25">
      <c r="A23" s="153">
        <v>44732</v>
      </c>
      <c r="B23" s="224" t="s">
        <v>845</v>
      </c>
      <c r="C23" s="155" t="s">
        <v>176</v>
      </c>
      <c r="D23" s="156" t="s">
        <v>858</v>
      </c>
      <c r="E23" s="215">
        <v>392496</v>
      </c>
      <c r="F23" s="159"/>
    </row>
    <row r="24" spans="1:6" x14ac:dyDescent="0.25">
      <c r="A24" s="152"/>
      <c r="B24" s="223" t="s">
        <v>859</v>
      </c>
      <c r="C24" s="1"/>
      <c r="D24" s="1"/>
      <c r="E24" s="212"/>
      <c r="F24" s="1"/>
    </row>
    <row r="25" spans="1:6" x14ac:dyDescent="0.25">
      <c r="A25" s="153">
        <v>44751</v>
      </c>
      <c r="B25" s="224" t="s">
        <v>840</v>
      </c>
      <c r="C25" s="155" t="s">
        <v>176</v>
      </c>
      <c r="D25" s="156" t="s">
        <v>860</v>
      </c>
      <c r="E25" s="215">
        <v>37874</v>
      </c>
      <c r="F25" s="159"/>
    </row>
    <row r="26" spans="1:6" x14ac:dyDescent="0.25">
      <c r="A26" s="152"/>
      <c r="B26" s="223" t="s">
        <v>861</v>
      </c>
      <c r="C26" s="1"/>
      <c r="D26" s="1"/>
      <c r="E26" s="212"/>
      <c r="F26" s="1"/>
    </row>
    <row r="27" spans="1:6" x14ac:dyDescent="0.25">
      <c r="A27" s="153">
        <v>44758</v>
      </c>
      <c r="B27" s="224" t="s">
        <v>845</v>
      </c>
      <c r="C27" s="155" t="s">
        <v>176</v>
      </c>
      <c r="D27" s="156" t="s">
        <v>862</v>
      </c>
      <c r="E27" s="215">
        <v>372540</v>
      </c>
      <c r="F27" s="159"/>
    </row>
    <row r="28" spans="1:6" x14ac:dyDescent="0.25">
      <c r="A28" s="152"/>
      <c r="B28" s="223" t="s">
        <v>863</v>
      </c>
      <c r="C28" s="1"/>
      <c r="D28" s="1"/>
      <c r="E28" s="212"/>
      <c r="F28" s="1"/>
    </row>
    <row r="29" spans="1:6" x14ac:dyDescent="0.25">
      <c r="A29" s="153">
        <v>44762</v>
      </c>
      <c r="B29" s="224" t="s">
        <v>845</v>
      </c>
      <c r="C29" s="155" t="s">
        <v>176</v>
      </c>
      <c r="D29" s="156" t="s">
        <v>864</v>
      </c>
      <c r="E29" s="215">
        <v>339378</v>
      </c>
      <c r="F29" s="159"/>
    </row>
    <row r="30" spans="1:6" x14ac:dyDescent="0.25">
      <c r="A30" s="152"/>
      <c r="B30" s="223" t="s">
        <v>865</v>
      </c>
      <c r="C30" s="1"/>
      <c r="D30" s="1"/>
      <c r="E30" s="212"/>
      <c r="F30" s="1"/>
    </row>
    <row r="31" spans="1:6" x14ac:dyDescent="0.25">
      <c r="A31" s="153">
        <v>44764</v>
      </c>
      <c r="B31" s="224" t="s">
        <v>845</v>
      </c>
      <c r="C31" s="155" t="s">
        <v>176</v>
      </c>
      <c r="D31" s="156" t="s">
        <v>866</v>
      </c>
      <c r="E31" s="215">
        <v>651921</v>
      </c>
      <c r="F31" s="159"/>
    </row>
    <row r="32" spans="1:6" x14ac:dyDescent="0.25">
      <c r="A32" s="152"/>
      <c r="B32" s="223" t="s">
        <v>867</v>
      </c>
      <c r="C32" s="1"/>
      <c r="D32" s="1"/>
      <c r="E32" s="212"/>
      <c r="F32" s="1"/>
    </row>
    <row r="33" spans="1:6" x14ac:dyDescent="0.25">
      <c r="A33" s="153">
        <v>44767</v>
      </c>
      <c r="B33" s="224" t="s">
        <v>845</v>
      </c>
      <c r="C33" s="155" t="s">
        <v>176</v>
      </c>
      <c r="D33" s="156" t="s">
        <v>868</v>
      </c>
      <c r="E33" s="215">
        <v>606445</v>
      </c>
      <c r="F33" s="159"/>
    </row>
    <row r="34" spans="1:6" x14ac:dyDescent="0.25">
      <c r="A34" s="152"/>
      <c r="B34" s="223" t="s">
        <v>869</v>
      </c>
      <c r="C34" s="1"/>
      <c r="D34" s="1"/>
      <c r="E34" s="212"/>
      <c r="F34" s="1"/>
    </row>
    <row r="35" spans="1:6" x14ac:dyDescent="0.25">
      <c r="A35" s="153">
        <v>44773</v>
      </c>
      <c r="B35" s="224" t="s">
        <v>845</v>
      </c>
      <c r="C35" s="155" t="s">
        <v>176</v>
      </c>
      <c r="D35" s="156" t="s">
        <v>870</v>
      </c>
      <c r="E35" s="215">
        <v>88782</v>
      </c>
      <c r="F35" s="159"/>
    </row>
    <row r="36" spans="1:6" x14ac:dyDescent="0.25">
      <c r="A36" s="152"/>
      <c r="B36" s="223" t="s">
        <v>871</v>
      </c>
      <c r="C36" s="1"/>
      <c r="D36" s="1"/>
      <c r="E36" s="212"/>
      <c r="F36" s="1"/>
    </row>
    <row r="37" spans="1:6" x14ac:dyDescent="0.25">
      <c r="A37" s="153">
        <v>44775</v>
      </c>
      <c r="B37" s="224" t="s">
        <v>840</v>
      </c>
      <c r="C37" s="155" t="s">
        <v>176</v>
      </c>
      <c r="D37" s="156" t="s">
        <v>872</v>
      </c>
      <c r="E37" s="215">
        <v>8189</v>
      </c>
      <c r="F37" s="159"/>
    </row>
    <row r="38" spans="1:6" x14ac:dyDescent="0.25">
      <c r="A38" s="152"/>
      <c r="B38" s="223" t="s">
        <v>873</v>
      </c>
      <c r="C38" s="1"/>
      <c r="D38" s="1"/>
      <c r="E38" s="212"/>
      <c r="F38" s="1"/>
    </row>
    <row r="39" spans="1:6" x14ac:dyDescent="0.25">
      <c r="A39" s="153">
        <v>44777</v>
      </c>
      <c r="B39" s="224" t="s">
        <v>840</v>
      </c>
      <c r="C39" s="155" t="s">
        <v>176</v>
      </c>
      <c r="D39" s="156" t="s">
        <v>874</v>
      </c>
      <c r="E39" s="215">
        <v>5750</v>
      </c>
      <c r="F39" s="159"/>
    </row>
    <row r="40" spans="1:6" x14ac:dyDescent="0.25">
      <c r="A40" s="152"/>
      <c r="B40" s="223" t="s">
        <v>875</v>
      </c>
      <c r="C40" s="1"/>
      <c r="D40" s="1"/>
      <c r="E40" s="212"/>
      <c r="F40" s="1"/>
    </row>
    <row r="41" spans="1:6" x14ac:dyDescent="0.25">
      <c r="A41" s="153">
        <v>44781</v>
      </c>
      <c r="B41" s="224" t="s">
        <v>840</v>
      </c>
      <c r="C41" s="155" t="s">
        <v>176</v>
      </c>
      <c r="D41" s="156" t="s">
        <v>876</v>
      </c>
      <c r="E41" s="215">
        <v>7974.3</v>
      </c>
      <c r="F41" s="159"/>
    </row>
    <row r="42" spans="1:6" x14ac:dyDescent="0.25">
      <c r="A42" s="152"/>
      <c r="B42" s="223" t="s">
        <v>877</v>
      </c>
      <c r="C42" s="1"/>
      <c r="D42" s="1"/>
      <c r="E42" s="212"/>
      <c r="F42" s="1"/>
    </row>
    <row r="43" spans="1:6" x14ac:dyDescent="0.25">
      <c r="A43" s="153">
        <v>44790</v>
      </c>
      <c r="B43" s="224" t="s">
        <v>840</v>
      </c>
      <c r="C43" s="155" t="s">
        <v>176</v>
      </c>
      <c r="D43" s="156" t="s">
        <v>878</v>
      </c>
      <c r="E43" s="215">
        <v>7163</v>
      </c>
      <c r="F43" s="159"/>
    </row>
    <row r="44" spans="1:6" x14ac:dyDescent="0.25">
      <c r="A44" s="152"/>
      <c r="B44" s="223" t="s">
        <v>875</v>
      </c>
      <c r="C44" s="1"/>
      <c r="D44" s="1"/>
      <c r="E44" s="212"/>
      <c r="F44" s="1"/>
    </row>
    <row r="45" spans="1:6" x14ac:dyDescent="0.25">
      <c r="A45" s="153">
        <v>44796</v>
      </c>
      <c r="B45" s="224" t="s">
        <v>840</v>
      </c>
      <c r="C45" s="155" t="s">
        <v>176</v>
      </c>
      <c r="D45" s="156" t="s">
        <v>879</v>
      </c>
      <c r="E45" s="215">
        <v>6175</v>
      </c>
      <c r="F45" s="159"/>
    </row>
    <row r="46" spans="1:6" x14ac:dyDescent="0.25">
      <c r="A46" s="152"/>
      <c r="B46" s="223" t="s">
        <v>877</v>
      </c>
      <c r="C46" s="1"/>
      <c r="D46" s="1"/>
      <c r="E46" s="212"/>
      <c r="F46" s="1"/>
    </row>
    <row r="47" spans="1:6" x14ac:dyDescent="0.25">
      <c r="A47" s="146">
        <v>44798</v>
      </c>
      <c r="B47" s="225"/>
      <c r="C47" s="145"/>
      <c r="D47" s="2"/>
      <c r="E47" s="214">
        <v>6175</v>
      </c>
      <c r="F47" s="159"/>
    </row>
    <row r="48" spans="1:6" x14ac:dyDescent="0.25">
      <c r="A48" s="5"/>
      <c r="B48" s="223" t="s">
        <v>880</v>
      </c>
      <c r="C48" s="161"/>
      <c r="D48" s="161"/>
      <c r="E48" s="216"/>
      <c r="F48" s="1"/>
    </row>
    <row r="49" spans="1:6" x14ac:dyDescent="0.25">
      <c r="A49" s="163">
        <v>44799</v>
      </c>
      <c r="B49" s="225"/>
      <c r="C49" s="145"/>
      <c r="D49" s="145"/>
      <c r="E49" s="214">
        <v>54159.48</v>
      </c>
      <c r="F49" s="159"/>
    </row>
    <row r="50" spans="1:6" x14ac:dyDescent="0.25">
      <c r="A50" s="164"/>
      <c r="B50" s="223" t="s">
        <v>881</v>
      </c>
      <c r="C50" s="1"/>
      <c r="D50" s="1"/>
      <c r="E50" s="212"/>
      <c r="F50" s="1"/>
    </row>
    <row r="51" spans="1:6" x14ac:dyDescent="0.25">
      <c r="A51" s="153">
        <v>44800</v>
      </c>
      <c r="B51" s="224" t="s">
        <v>845</v>
      </c>
      <c r="C51" s="155" t="s">
        <v>176</v>
      </c>
      <c r="D51" s="156" t="s">
        <v>882</v>
      </c>
      <c r="E51" s="215">
        <v>231189</v>
      </c>
      <c r="F51" s="159"/>
    </row>
    <row r="52" spans="1:6" ht="48" x14ac:dyDescent="0.25">
      <c r="A52" s="152"/>
      <c r="B52" s="223" t="s">
        <v>883</v>
      </c>
      <c r="C52" s="1"/>
      <c r="D52" s="1"/>
      <c r="E52" s="212"/>
      <c r="F52" s="1"/>
    </row>
    <row r="53" spans="1:6" x14ac:dyDescent="0.25">
      <c r="A53" s="153">
        <v>44804</v>
      </c>
      <c r="B53" s="224" t="s">
        <v>845</v>
      </c>
      <c r="C53" s="155" t="s">
        <v>176</v>
      </c>
      <c r="D53" s="156" t="s">
        <v>884</v>
      </c>
      <c r="E53" s="215">
        <v>33870</v>
      </c>
      <c r="F53" s="159"/>
    </row>
    <row r="54" spans="1:6" ht="36" x14ac:dyDescent="0.25">
      <c r="A54" s="152"/>
      <c r="B54" s="223" t="s">
        <v>885</v>
      </c>
      <c r="C54" s="1"/>
      <c r="D54" s="1"/>
      <c r="E54" s="212"/>
      <c r="F54" s="1"/>
    </row>
    <row r="55" spans="1:6" x14ac:dyDescent="0.25">
      <c r="A55" s="146">
        <v>44812</v>
      </c>
      <c r="B55" s="217" t="s">
        <v>845</v>
      </c>
      <c r="C55" s="77" t="s">
        <v>176</v>
      </c>
      <c r="D55" s="2" t="s">
        <v>1098</v>
      </c>
      <c r="E55" s="214">
        <v>345834.06</v>
      </c>
      <c r="F55" s="1"/>
    </row>
    <row r="56" spans="1:6" x14ac:dyDescent="0.25">
      <c r="A56" s="146">
        <v>44832</v>
      </c>
      <c r="B56" s="217" t="s">
        <v>840</v>
      </c>
      <c r="C56" s="77" t="s">
        <v>176</v>
      </c>
      <c r="D56" s="2" t="s">
        <v>1099</v>
      </c>
      <c r="E56" s="214">
        <v>10585.85</v>
      </c>
      <c r="F56" s="1"/>
    </row>
    <row r="57" spans="1:6" x14ac:dyDescent="0.25">
      <c r="A57" s="153">
        <v>44937</v>
      </c>
      <c r="B57" s="154" t="s">
        <v>845</v>
      </c>
      <c r="C57" s="155" t="s">
        <v>176</v>
      </c>
      <c r="D57" s="156" t="s">
        <v>1681</v>
      </c>
      <c r="E57" s="215">
        <v>60564</v>
      </c>
      <c r="F57" s="1"/>
    </row>
    <row r="58" spans="1:6" x14ac:dyDescent="0.25">
      <c r="A58" s="146">
        <v>44948</v>
      </c>
      <c r="B58" s="148" t="s">
        <v>529</v>
      </c>
      <c r="C58" s="77" t="s">
        <v>176</v>
      </c>
      <c r="D58" s="2" t="s">
        <v>1682</v>
      </c>
      <c r="E58" s="214">
        <v>115466.1</v>
      </c>
      <c r="F58" s="1"/>
    </row>
    <row r="59" spans="1:6" x14ac:dyDescent="0.25">
      <c r="A59" s="146">
        <v>44951</v>
      </c>
      <c r="B59" s="148" t="s">
        <v>845</v>
      </c>
      <c r="C59" s="77" t="s">
        <v>176</v>
      </c>
      <c r="D59" s="2" t="s">
        <v>1683</v>
      </c>
      <c r="E59" s="214">
        <v>30282</v>
      </c>
      <c r="F59" s="1"/>
    </row>
    <row r="60" spans="1:6" x14ac:dyDescent="0.25">
      <c r="A60" s="146">
        <v>44957</v>
      </c>
      <c r="B60" s="148" t="s">
        <v>845</v>
      </c>
      <c r="C60" s="77" t="s">
        <v>176</v>
      </c>
      <c r="D60" s="2" t="s">
        <v>1684</v>
      </c>
      <c r="E60" s="214">
        <v>95950</v>
      </c>
      <c r="F60" s="1"/>
    </row>
    <row r="61" spans="1:6" x14ac:dyDescent="0.25">
      <c r="A61" s="146">
        <v>44957</v>
      </c>
      <c r="B61" s="148" t="s">
        <v>845</v>
      </c>
      <c r="C61" s="77" t="s">
        <v>176</v>
      </c>
      <c r="D61" s="2" t="s">
        <v>1685</v>
      </c>
      <c r="E61" s="214">
        <v>90846</v>
      </c>
      <c r="F61" s="1"/>
    </row>
    <row r="62" spans="1:6" x14ac:dyDescent="0.25">
      <c r="A62" s="146">
        <v>44957</v>
      </c>
      <c r="B62" s="148" t="s">
        <v>840</v>
      </c>
      <c r="C62" s="77" t="s">
        <v>176</v>
      </c>
      <c r="D62" s="2" t="s">
        <v>1686</v>
      </c>
      <c r="E62" s="214">
        <v>36300</v>
      </c>
      <c r="F62" s="1"/>
    </row>
    <row r="63" spans="1:6" x14ac:dyDescent="0.25">
      <c r="A63" s="146">
        <v>44957</v>
      </c>
      <c r="B63" s="148" t="s">
        <v>840</v>
      </c>
      <c r="C63" s="77" t="s">
        <v>176</v>
      </c>
      <c r="D63" s="2" t="s">
        <v>1687</v>
      </c>
      <c r="E63" s="214">
        <v>363868</v>
      </c>
      <c r="F63" s="1"/>
    </row>
    <row r="64" spans="1:6" x14ac:dyDescent="0.25">
      <c r="A64" s="146">
        <v>45007</v>
      </c>
      <c r="B64" s="148" t="s">
        <v>1878</v>
      </c>
      <c r="C64" s="77" t="s">
        <v>176</v>
      </c>
      <c r="D64" s="2" t="s">
        <v>1912</v>
      </c>
      <c r="E64" s="214">
        <v>105932</v>
      </c>
      <c r="F64" s="1"/>
    </row>
    <row r="65" spans="1:6" x14ac:dyDescent="0.25">
      <c r="A65" s="153">
        <v>45008</v>
      </c>
      <c r="B65" s="154" t="s">
        <v>845</v>
      </c>
      <c r="C65" s="155" t="s">
        <v>176</v>
      </c>
      <c r="D65" s="156" t="s">
        <v>1913</v>
      </c>
      <c r="E65" s="215">
        <v>91464</v>
      </c>
      <c r="F65" s="1"/>
    </row>
    <row r="66" spans="1:6" x14ac:dyDescent="0.25">
      <c r="A66" s="153">
        <v>45013</v>
      </c>
      <c r="B66" s="154" t="s">
        <v>845</v>
      </c>
      <c r="C66" s="155" t="s">
        <v>176</v>
      </c>
      <c r="D66" s="156" t="s">
        <v>1914</v>
      </c>
      <c r="E66" s="215">
        <v>798373.72</v>
      </c>
      <c r="F66" s="1"/>
    </row>
    <row r="67" spans="1:6" x14ac:dyDescent="0.25">
      <c r="A67" s="153">
        <v>45014</v>
      </c>
      <c r="B67" s="154" t="s">
        <v>1878</v>
      </c>
      <c r="C67" s="155" t="s">
        <v>176</v>
      </c>
      <c r="D67" s="156" t="s">
        <v>1915</v>
      </c>
      <c r="E67" s="215">
        <v>101695</v>
      </c>
      <c r="F67" s="1"/>
    </row>
    <row r="68" spans="1:6" x14ac:dyDescent="0.25">
      <c r="A68" s="146">
        <v>45034</v>
      </c>
      <c r="B68" s="148" t="s">
        <v>845</v>
      </c>
      <c r="C68" s="77" t="s">
        <v>176</v>
      </c>
      <c r="D68" s="2" t="s">
        <v>2265</v>
      </c>
      <c r="E68" s="214">
        <v>812853.36</v>
      </c>
      <c r="F68" s="1"/>
    </row>
    <row r="69" spans="1:6" x14ac:dyDescent="0.25">
      <c r="A69" s="146">
        <v>45038</v>
      </c>
      <c r="B69" s="148" t="s">
        <v>2266</v>
      </c>
      <c r="C69" s="77" t="s">
        <v>176</v>
      </c>
      <c r="D69" s="2" t="s">
        <v>2267</v>
      </c>
      <c r="E69" s="214">
        <v>95899.65</v>
      </c>
      <c r="F69" s="1"/>
    </row>
    <row r="70" spans="1:6" x14ac:dyDescent="0.25">
      <c r="A70" s="146">
        <v>45038</v>
      </c>
      <c r="B70" s="148" t="s">
        <v>2266</v>
      </c>
      <c r="C70" s="77" t="s">
        <v>176</v>
      </c>
      <c r="D70" s="2" t="s">
        <v>2268</v>
      </c>
      <c r="E70" s="214">
        <v>57270</v>
      </c>
      <c r="F70" s="1"/>
    </row>
    <row r="71" spans="1:6" x14ac:dyDescent="0.25">
      <c r="A71" s="146">
        <v>45038</v>
      </c>
      <c r="B71" s="148" t="s">
        <v>2266</v>
      </c>
      <c r="C71" s="77" t="s">
        <v>176</v>
      </c>
      <c r="D71" s="2" t="s">
        <v>2269</v>
      </c>
      <c r="E71" s="214">
        <v>70018.77</v>
      </c>
      <c r="F71" s="1"/>
    </row>
    <row r="72" spans="1:6" x14ac:dyDescent="0.25">
      <c r="A72" s="146">
        <v>45043</v>
      </c>
      <c r="B72" s="148" t="s">
        <v>1878</v>
      </c>
      <c r="C72" s="77" t="s">
        <v>176</v>
      </c>
      <c r="D72" s="2" t="s">
        <v>2270</v>
      </c>
      <c r="E72" s="214">
        <v>105932</v>
      </c>
      <c r="F72" s="1"/>
    </row>
    <row r="73" spans="1:6" x14ac:dyDescent="0.25">
      <c r="A73" s="146">
        <v>45047</v>
      </c>
      <c r="B73" s="148" t="s">
        <v>1878</v>
      </c>
      <c r="C73" s="77" t="s">
        <v>176</v>
      </c>
      <c r="D73" s="2" t="s">
        <v>2271</v>
      </c>
      <c r="E73" s="214">
        <v>105932</v>
      </c>
      <c r="F73" s="1"/>
    </row>
    <row r="74" spans="1:6" x14ac:dyDescent="0.25">
      <c r="A74" s="146">
        <v>45047</v>
      </c>
      <c r="B74" s="148" t="s">
        <v>1878</v>
      </c>
      <c r="C74" s="77" t="s">
        <v>2272</v>
      </c>
      <c r="D74" s="2" t="s">
        <v>2273</v>
      </c>
      <c r="E74" s="214">
        <v>-25000</v>
      </c>
      <c r="F74" s="1"/>
    </row>
    <row r="75" spans="1:6" x14ac:dyDescent="0.25">
      <c r="A75" s="146">
        <v>45050</v>
      </c>
      <c r="B75" s="148" t="s">
        <v>1878</v>
      </c>
      <c r="C75" s="77" t="s">
        <v>176</v>
      </c>
      <c r="D75" s="2" t="s">
        <v>2274</v>
      </c>
      <c r="E75" s="214">
        <v>195359.8</v>
      </c>
      <c r="F75" s="1"/>
    </row>
    <row r="76" spans="1:6" x14ac:dyDescent="0.25">
      <c r="A76" s="146">
        <v>45059</v>
      </c>
      <c r="B76" s="148" t="s">
        <v>2266</v>
      </c>
      <c r="C76" s="77" t="s">
        <v>176</v>
      </c>
      <c r="D76" s="2" t="s">
        <v>2275</v>
      </c>
      <c r="E76" s="214">
        <v>11178.6</v>
      </c>
      <c r="F76" s="1"/>
    </row>
    <row r="77" spans="1:6" x14ac:dyDescent="0.25">
      <c r="A77" s="146">
        <v>45089</v>
      </c>
      <c r="B77" s="148" t="s">
        <v>845</v>
      </c>
      <c r="C77" s="77" t="s">
        <v>176</v>
      </c>
      <c r="D77" s="2" t="s">
        <v>2276</v>
      </c>
      <c r="E77" s="214">
        <v>40000</v>
      </c>
      <c r="F77" s="1"/>
    </row>
    <row r="78" spans="1:6" x14ac:dyDescent="0.25">
      <c r="A78" s="146">
        <v>45094</v>
      </c>
      <c r="B78" s="148" t="s">
        <v>845</v>
      </c>
      <c r="C78" s="77" t="s">
        <v>176</v>
      </c>
      <c r="D78" s="2" t="s">
        <v>2277</v>
      </c>
      <c r="E78" s="214">
        <v>38316</v>
      </c>
      <c r="F78" s="1"/>
    </row>
    <row r="79" spans="1:6" x14ac:dyDescent="0.25">
      <c r="A79" s="146">
        <v>45098</v>
      </c>
      <c r="B79" s="148" t="s">
        <v>1878</v>
      </c>
      <c r="C79" s="77" t="s">
        <v>176</v>
      </c>
      <c r="D79" s="2" t="s">
        <v>2278</v>
      </c>
      <c r="E79" s="214">
        <v>127500</v>
      </c>
      <c r="F79" s="1"/>
    </row>
    <row r="80" spans="1:6" x14ac:dyDescent="0.25">
      <c r="A80" s="146">
        <v>45101</v>
      </c>
      <c r="B80" s="148" t="s">
        <v>1878</v>
      </c>
      <c r="C80" s="77" t="s">
        <v>176</v>
      </c>
      <c r="D80" s="2" t="s">
        <v>2279</v>
      </c>
      <c r="E80" s="214">
        <v>127500</v>
      </c>
      <c r="F80" s="1"/>
    </row>
    <row r="81" spans="1:6" x14ac:dyDescent="0.25">
      <c r="A81" s="146">
        <v>45110</v>
      </c>
      <c r="B81" s="148" t="s">
        <v>1878</v>
      </c>
      <c r="C81" s="77" t="s">
        <v>176</v>
      </c>
      <c r="D81" s="2" t="s">
        <v>2434</v>
      </c>
      <c r="E81" s="214">
        <v>127500</v>
      </c>
      <c r="F81" s="1"/>
    </row>
    <row r="82" spans="1:6" x14ac:dyDescent="0.25">
      <c r="A82" s="146">
        <v>45116</v>
      </c>
      <c r="B82" s="148" t="s">
        <v>1878</v>
      </c>
      <c r="C82" s="77" t="s">
        <v>176</v>
      </c>
      <c r="D82" s="2" t="s">
        <v>2435</v>
      </c>
      <c r="E82" s="214">
        <v>106250</v>
      </c>
      <c r="F82" s="1"/>
    </row>
    <row r="83" spans="1:6" x14ac:dyDescent="0.25">
      <c r="A83" s="146">
        <v>45121</v>
      </c>
      <c r="B83" s="148" t="s">
        <v>1878</v>
      </c>
      <c r="C83" s="77" t="s">
        <v>176</v>
      </c>
      <c r="D83" s="2" t="s">
        <v>2436</v>
      </c>
      <c r="E83" s="214">
        <v>106250</v>
      </c>
      <c r="F83" s="1"/>
    </row>
    <row r="84" spans="1:6" x14ac:dyDescent="0.25">
      <c r="A84" s="146">
        <v>45123</v>
      </c>
      <c r="B84" s="148" t="s">
        <v>1878</v>
      </c>
      <c r="C84" s="77" t="s">
        <v>176</v>
      </c>
      <c r="D84" s="2" t="s">
        <v>2437</v>
      </c>
      <c r="E84" s="214">
        <v>127500</v>
      </c>
      <c r="F84" s="1"/>
    </row>
    <row r="85" spans="1:6" x14ac:dyDescent="0.25">
      <c r="A85" s="146">
        <v>45126</v>
      </c>
      <c r="B85" s="148" t="s">
        <v>1878</v>
      </c>
      <c r="C85" s="77" t="s">
        <v>176</v>
      </c>
      <c r="D85" s="2" t="s">
        <v>2438</v>
      </c>
      <c r="E85" s="214">
        <v>127500</v>
      </c>
      <c r="F85" s="1"/>
    </row>
    <row r="86" spans="1:6" x14ac:dyDescent="0.25">
      <c r="A86" s="146">
        <v>45130</v>
      </c>
      <c r="B86" s="148" t="s">
        <v>1878</v>
      </c>
      <c r="C86" s="77" t="s">
        <v>176</v>
      </c>
      <c r="D86" s="2" t="s">
        <v>2439</v>
      </c>
      <c r="E86" s="214">
        <v>127500</v>
      </c>
      <c r="F86" s="1"/>
    </row>
    <row r="87" spans="1:6" ht="36" x14ac:dyDescent="0.25">
      <c r="A87" s="146">
        <v>45143</v>
      </c>
      <c r="B87" s="148" t="s">
        <v>1878</v>
      </c>
      <c r="C87" s="77" t="s">
        <v>176</v>
      </c>
      <c r="D87" s="254" t="s">
        <v>2440</v>
      </c>
      <c r="E87" s="214">
        <v>106250</v>
      </c>
      <c r="F87" s="1"/>
    </row>
    <row r="88" spans="1:6" x14ac:dyDescent="0.25">
      <c r="A88" s="146">
        <v>45145</v>
      </c>
      <c r="B88" s="148" t="s">
        <v>2261</v>
      </c>
      <c r="C88" s="77" t="s">
        <v>176</v>
      </c>
      <c r="D88" s="2" t="s">
        <v>2441</v>
      </c>
      <c r="E88" s="214">
        <v>123750</v>
      </c>
      <c r="F88" s="1"/>
    </row>
    <row r="89" spans="1:6" x14ac:dyDescent="0.25">
      <c r="A89" s="146">
        <v>45147</v>
      </c>
      <c r="B89" s="148" t="s">
        <v>1878</v>
      </c>
      <c r="C89" s="77" t="s">
        <v>176</v>
      </c>
      <c r="D89" s="2" t="s">
        <v>2442</v>
      </c>
      <c r="E89" s="214">
        <v>106250</v>
      </c>
      <c r="F89" s="1"/>
    </row>
    <row r="90" spans="1:6" x14ac:dyDescent="0.25">
      <c r="A90" s="146">
        <v>45152</v>
      </c>
      <c r="B90" s="148" t="s">
        <v>1878</v>
      </c>
      <c r="C90" s="77" t="s">
        <v>2272</v>
      </c>
      <c r="D90" s="2" t="s">
        <v>2443</v>
      </c>
      <c r="E90" s="214">
        <v>-106250</v>
      </c>
      <c r="F90" s="1"/>
    </row>
    <row r="91" spans="1:6" x14ac:dyDescent="0.25">
      <c r="A91" s="146">
        <v>45163</v>
      </c>
      <c r="B91" s="148" t="s">
        <v>1878</v>
      </c>
      <c r="C91" s="77" t="s">
        <v>176</v>
      </c>
      <c r="D91" s="2" t="s">
        <v>2444</v>
      </c>
      <c r="E91" s="214">
        <v>127500</v>
      </c>
      <c r="F91" s="1"/>
    </row>
    <row r="92" spans="1:6" x14ac:dyDescent="0.25">
      <c r="A92" s="153">
        <v>45203</v>
      </c>
      <c r="B92" s="154" t="s">
        <v>545</v>
      </c>
      <c r="C92" s="155" t="s">
        <v>176</v>
      </c>
      <c r="D92" s="156" t="s">
        <v>2957</v>
      </c>
      <c r="E92" s="215">
        <v>153000</v>
      </c>
      <c r="F92" s="1"/>
    </row>
    <row r="93" spans="1:6" x14ac:dyDescent="0.25">
      <c r="A93" s="146">
        <v>45229</v>
      </c>
      <c r="B93" s="148" t="s">
        <v>545</v>
      </c>
      <c r="C93" s="77" t="s">
        <v>176</v>
      </c>
      <c r="D93" s="2" t="s">
        <v>2958</v>
      </c>
      <c r="E93" s="214">
        <v>129500</v>
      </c>
      <c r="F93" s="1"/>
    </row>
    <row r="94" spans="1:6" x14ac:dyDescent="0.25">
      <c r="A94" s="146">
        <v>45248</v>
      </c>
      <c r="B94" s="148" t="s">
        <v>545</v>
      </c>
      <c r="C94" s="77" t="s">
        <v>176</v>
      </c>
      <c r="D94" s="2" t="s">
        <v>2959</v>
      </c>
      <c r="E94" s="214">
        <v>152625</v>
      </c>
      <c r="F94" s="1"/>
    </row>
    <row r="95" spans="1:6" x14ac:dyDescent="0.25">
      <c r="A95" s="146">
        <v>45248</v>
      </c>
      <c r="B95" s="148" t="s">
        <v>545</v>
      </c>
      <c r="C95" s="77" t="s">
        <v>2272</v>
      </c>
      <c r="D95" s="2" t="s">
        <v>2960</v>
      </c>
      <c r="E95" s="214">
        <v>-129500</v>
      </c>
      <c r="F95" s="1"/>
    </row>
    <row r="96" spans="1:6" x14ac:dyDescent="0.25">
      <c r="A96" s="146">
        <v>45256</v>
      </c>
      <c r="B96" s="148" t="s">
        <v>545</v>
      </c>
      <c r="C96" s="77" t="s">
        <v>176</v>
      </c>
      <c r="D96" s="2" t="s">
        <v>2961</v>
      </c>
      <c r="E96" s="214">
        <v>115500</v>
      </c>
      <c r="F96" s="1"/>
    </row>
    <row r="97" spans="1:6" x14ac:dyDescent="0.25">
      <c r="A97" s="146">
        <v>45277</v>
      </c>
      <c r="B97" s="148" t="s">
        <v>545</v>
      </c>
      <c r="C97" s="77" t="s">
        <v>176</v>
      </c>
      <c r="D97" s="2" t="s">
        <v>2962</v>
      </c>
      <c r="E97" s="214">
        <v>127875</v>
      </c>
      <c r="F97" s="1"/>
    </row>
    <row r="98" spans="1:6" x14ac:dyDescent="0.25">
      <c r="A98" s="153"/>
      <c r="B98" s="154"/>
      <c r="C98" s="155"/>
      <c r="D98" s="156"/>
      <c r="E98" s="215"/>
      <c r="F98" s="1"/>
    </row>
    <row r="99" spans="1:6" x14ac:dyDescent="0.25">
      <c r="A99" s="153"/>
      <c r="B99" s="154"/>
      <c r="C99" s="155"/>
      <c r="D99" s="156"/>
      <c r="E99" s="215"/>
      <c r="F99" s="1"/>
    </row>
    <row r="100" spans="1:6" x14ac:dyDescent="0.25">
      <c r="A100" s="153"/>
      <c r="B100" s="154"/>
      <c r="C100" s="155"/>
      <c r="D100" s="156"/>
      <c r="E100" s="215"/>
      <c r="F100" s="1"/>
    </row>
    <row r="101" spans="1:6" x14ac:dyDescent="0.25">
      <c r="A101" s="153"/>
      <c r="B101" s="154"/>
      <c r="C101" s="155"/>
      <c r="D101" s="156"/>
      <c r="E101" s="215"/>
      <c r="F101" s="1"/>
    </row>
    <row r="102" spans="1:6" x14ac:dyDescent="0.25">
      <c r="A102" s="153"/>
      <c r="B102" s="154"/>
      <c r="C102" s="155"/>
      <c r="D102" s="156"/>
      <c r="E102" s="215"/>
      <c r="F102" s="1"/>
    </row>
    <row r="103" spans="1:6" x14ac:dyDescent="0.25">
      <c r="A103" s="153"/>
      <c r="B103" s="154"/>
      <c r="C103" s="155"/>
      <c r="D103" s="156"/>
      <c r="E103" s="215"/>
      <c r="F103" s="1"/>
    </row>
    <row r="104" spans="1:6" x14ac:dyDescent="0.25">
      <c r="A104" s="153"/>
      <c r="B104" s="154"/>
      <c r="C104" s="155"/>
      <c r="D104" s="156"/>
      <c r="E104" s="215"/>
      <c r="F104" s="1"/>
    </row>
    <row r="105" spans="1:6" x14ac:dyDescent="0.25">
      <c r="A105" s="153"/>
      <c r="B105" s="154"/>
      <c r="C105" s="155"/>
      <c r="D105" s="156"/>
      <c r="E105" s="215"/>
      <c r="F105" s="1"/>
    </row>
    <row r="106" spans="1:6" x14ac:dyDescent="0.25">
      <c r="A106" s="153"/>
      <c r="B106" s="154"/>
      <c r="C106" s="155"/>
      <c r="D106" s="156"/>
      <c r="E106" s="215"/>
      <c r="F106" s="1"/>
    </row>
    <row r="107" spans="1:6" x14ac:dyDescent="0.25">
      <c r="A107" s="153"/>
      <c r="B107" s="154"/>
      <c r="C107" s="155"/>
      <c r="D107" s="156"/>
      <c r="E107" s="215"/>
      <c r="F107" s="1"/>
    </row>
    <row r="108" spans="1:6" x14ac:dyDescent="0.25">
      <c r="A108" s="146"/>
      <c r="B108" s="217"/>
      <c r="C108" s="77"/>
      <c r="D108" s="2"/>
      <c r="E108" s="214"/>
      <c r="F108" s="1"/>
    </row>
    <row r="109" spans="1:6" x14ac:dyDescent="0.25">
      <c r="A109" s="146"/>
      <c r="B109" s="217"/>
      <c r="C109" s="77"/>
      <c r="D109" s="2"/>
      <c r="E109" s="214"/>
      <c r="F109" s="1"/>
    </row>
    <row r="110" spans="1:6" x14ac:dyDescent="0.25">
      <c r="A110" s="295"/>
      <c r="B110" s="295"/>
      <c r="C110" s="295"/>
      <c r="D110" s="295"/>
      <c r="E110" s="214">
        <f>SUM(E7:E109)</f>
        <v>11455051.02</v>
      </c>
      <c r="F110" s="1"/>
    </row>
  </sheetData>
  <mergeCells count="6">
    <mergeCell ref="A110:D11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9508-A24B-421E-8A73-416145121DE6}">
  <dimension ref="A1:F34"/>
  <sheetViews>
    <sheetView topLeftCell="A11" workbookViewId="0">
      <selection activeCell="A26" sqref="A26:E27"/>
    </sheetView>
  </sheetViews>
  <sheetFormatPr defaultRowHeight="15" x14ac:dyDescent="0.25"/>
  <cols>
    <col min="1" max="1" width="9.28515625" bestFit="1" customWidth="1"/>
    <col min="2" max="2" width="29.140625" bestFit="1" customWidth="1"/>
    <col min="3" max="3" width="8" bestFit="1" customWidth="1"/>
    <col min="4" max="4" width="7" bestFit="1" customWidth="1"/>
    <col min="5" max="5" width="11.85546875" style="34" bestFit="1" customWidth="1"/>
    <col min="6" max="6" width="5.85546875" bestFit="1" customWidth="1"/>
  </cols>
  <sheetData>
    <row r="1" spans="1:6" ht="15.75" x14ac:dyDescent="0.25">
      <c r="A1" s="293" t="s">
        <v>161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145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44300</v>
      </c>
      <c r="B7" s="148" t="s">
        <v>886</v>
      </c>
      <c r="C7" s="77" t="s">
        <v>176</v>
      </c>
      <c r="D7" s="2" t="s">
        <v>887</v>
      </c>
      <c r="E7" s="214">
        <v>16050</v>
      </c>
      <c r="F7" s="151"/>
    </row>
    <row r="8" spans="1:6" x14ac:dyDescent="0.25">
      <c r="A8" s="153">
        <v>44323</v>
      </c>
      <c r="B8" s="154" t="s">
        <v>886</v>
      </c>
      <c r="C8" s="155" t="s">
        <v>176</v>
      </c>
      <c r="D8" s="156" t="s">
        <v>888</v>
      </c>
      <c r="E8" s="215">
        <v>14200</v>
      </c>
      <c r="F8" s="159"/>
    </row>
    <row r="9" spans="1:6" x14ac:dyDescent="0.25">
      <c r="A9" s="153">
        <v>44335</v>
      </c>
      <c r="B9" s="154" t="s">
        <v>886</v>
      </c>
      <c r="C9" s="155" t="s">
        <v>176</v>
      </c>
      <c r="D9" s="156" t="s">
        <v>889</v>
      </c>
      <c r="E9" s="215">
        <v>11400</v>
      </c>
      <c r="F9" s="1"/>
    </row>
    <row r="10" spans="1:6" x14ac:dyDescent="0.25">
      <c r="A10" s="153">
        <v>44543</v>
      </c>
      <c r="B10" s="154" t="s">
        <v>886</v>
      </c>
      <c r="C10" s="155" t="s">
        <v>176</v>
      </c>
      <c r="D10" s="156" t="s">
        <v>890</v>
      </c>
      <c r="E10" s="215">
        <v>13800</v>
      </c>
      <c r="F10" s="1"/>
    </row>
    <row r="11" spans="1:6" x14ac:dyDescent="0.25">
      <c r="A11" s="153">
        <v>44672</v>
      </c>
      <c r="B11" s="154" t="s">
        <v>886</v>
      </c>
      <c r="C11" s="155" t="s">
        <v>176</v>
      </c>
      <c r="D11" s="156" t="s">
        <v>891</v>
      </c>
      <c r="E11" s="215">
        <v>1600</v>
      </c>
      <c r="F11" s="159"/>
    </row>
    <row r="12" spans="1:6" x14ac:dyDescent="0.25">
      <c r="A12" s="153">
        <v>44774</v>
      </c>
      <c r="B12" s="154" t="s">
        <v>886</v>
      </c>
      <c r="C12" s="155" t="s">
        <v>176</v>
      </c>
      <c r="D12" s="156" t="s">
        <v>892</v>
      </c>
      <c r="E12" s="215">
        <v>17980</v>
      </c>
      <c r="F12" s="159"/>
    </row>
    <row r="13" spans="1:6" x14ac:dyDescent="0.25">
      <c r="A13" s="153">
        <v>44869</v>
      </c>
      <c r="B13" s="91" t="s">
        <v>886</v>
      </c>
      <c r="C13" s="232" t="s">
        <v>176</v>
      </c>
      <c r="D13" s="156" t="s">
        <v>1319</v>
      </c>
      <c r="E13" s="233">
        <v>2850</v>
      </c>
      <c r="F13" s="1"/>
    </row>
    <row r="14" spans="1:6" x14ac:dyDescent="0.25">
      <c r="A14" s="153">
        <v>44869</v>
      </c>
      <c r="B14" s="91" t="s">
        <v>886</v>
      </c>
      <c r="C14" s="232" t="s">
        <v>176</v>
      </c>
      <c r="D14" s="156" t="s">
        <v>1320</v>
      </c>
      <c r="E14" s="233">
        <v>27660</v>
      </c>
      <c r="F14" s="1"/>
    </row>
    <row r="15" spans="1:6" x14ac:dyDescent="0.25">
      <c r="A15" s="153">
        <v>44869</v>
      </c>
      <c r="B15" s="91" t="s">
        <v>886</v>
      </c>
      <c r="C15" s="232" t="s">
        <v>176</v>
      </c>
      <c r="D15" s="156" t="s">
        <v>1321</v>
      </c>
      <c r="E15" s="233">
        <v>28300</v>
      </c>
      <c r="F15" s="1"/>
    </row>
    <row r="16" spans="1:6" x14ac:dyDescent="0.25">
      <c r="A16" s="152"/>
      <c r="B16" s="133" t="s">
        <v>1688</v>
      </c>
      <c r="C16" s="1"/>
      <c r="D16" s="1"/>
      <c r="E16" s="212">
        <v>53650</v>
      </c>
      <c r="F16" s="1"/>
    </row>
    <row r="17" spans="1:6" x14ac:dyDescent="0.25">
      <c r="A17" s="146">
        <v>45002</v>
      </c>
      <c r="B17" s="148" t="s">
        <v>886</v>
      </c>
      <c r="C17" s="77" t="s">
        <v>176</v>
      </c>
      <c r="D17" s="2" t="s">
        <v>1916</v>
      </c>
      <c r="E17" s="214">
        <v>12500</v>
      </c>
      <c r="F17" s="1"/>
    </row>
    <row r="18" spans="1:6" x14ac:dyDescent="0.25">
      <c r="A18" s="153">
        <v>45002</v>
      </c>
      <c r="B18" s="154" t="s">
        <v>886</v>
      </c>
      <c r="C18" s="155" t="s">
        <v>176</v>
      </c>
      <c r="D18" s="156" t="s">
        <v>1917</v>
      </c>
      <c r="E18" s="215">
        <v>12500</v>
      </c>
      <c r="F18" s="1"/>
    </row>
    <row r="19" spans="1:6" x14ac:dyDescent="0.25">
      <c r="A19" s="146">
        <v>45024</v>
      </c>
      <c r="B19" s="148" t="s">
        <v>886</v>
      </c>
      <c r="C19" s="77" t="s">
        <v>176</v>
      </c>
      <c r="D19" s="2" t="s">
        <v>2280</v>
      </c>
      <c r="E19" s="214">
        <v>17080</v>
      </c>
      <c r="F19" s="1"/>
    </row>
    <row r="20" spans="1:6" x14ac:dyDescent="0.25">
      <c r="A20" s="146">
        <v>45143</v>
      </c>
      <c r="B20" s="148" t="s">
        <v>886</v>
      </c>
      <c r="C20" s="77" t="s">
        <v>176</v>
      </c>
      <c r="D20" s="2" t="s">
        <v>2429</v>
      </c>
      <c r="E20" s="214">
        <v>27200</v>
      </c>
      <c r="F20" s="1"/>
    </row>
    <row r="21" spans="1:6" x14ac:dyDescent="0.25">
      <c r="A21" s="146">
        <v>45150</v>
      </c>
      <c r="B21" s="148" t="s">
        <v>886</v>
      </c>
      <c r="C21" s="77" t="s">
        <v>176</v>
      </c>
      <c r="D21" s="2" t="s">
        <v>2430</v>
      </c>
      <c r="E21" s="214">
        <v>12500</v>
      </c>
      <c r="F21" s="1"/>
    </row>
    <row r="22" spans="1:6" x14ac:dyDescent="0.25">
      <c r="A22" s="146">
        <v>45150</v>
      </c>
      <c r="B22" s="148" t="s">
        <v>886</v>
      </c>
      <c r="C22" s="77" t="s">
        <v>176</v>
      </c>
      <c r="D22" s="2" t="s">
        <v>2431</v>
      </c>
      <c r="E22" s="214">
        <v>16300</v>
      </c>
      <c r="F22" s="1"/>
    </row>
    <row r="23" spans="1:6" x14ac:dyDescent="0.25">
      <c r="A23" s="146">
        <v>45150</v>
      </c>
      <c r="B23" s="148" t="s">
        <v>886</v>
      </c>
      <c r="C23" s="77" t="s">
        <v>176</v>
      </c>
      <c r="D23" s="2" t="s">
        <v>2432</v>
      </c>
      <c r="E23" s="214">
        <v>12500</v>
      </c>
      <c r="F23" s="1"/>
    </row>
    <row r="24" spans="1:6" x14ac:dyDescent="0.25">
      <c r="A24" s="146">
        <v>45173</v>
      </c>
      <c r="B24" s="148" t="s">
        <v>886</v>
      </c>
      <c r="C24" s="77" t="s">
        <v>176</v>
      </c>
      <c r="D24" s="2" t="s">
        <v>2433</v>
      </c>
      <c r="E24" s="214">
        <v>13800</v>
      </c>
      <c r="F24" s="1"/>
    </row>
    <row r="25" spans="1:6" x14ac:dyDescent="0.25">
      <c r="A25" s="153">
        <v>45248</v>
      </c>
      <c r="B25" s="154" t="s">
        <v>886</v>
      </c>
      <c r="C25" s="155" t="s">
        <v>176</v>
      </c>
      <c r="D25" s="156" t="s">
        <v>2963</v>
      </c>
      <c r="E25" s="215">
        <v>7600</v>
      </c>
      <c r="F25" s="1"/>
    </row>
    <row r="26" spans="1:6" x14ac:dyDescent="0.25">
      <c r="A26" s="153">
        <v>45212</v>
      </c>
      <c r="B26" s="154" t="s">
        <v>1764</v>
      </c>
      <c r="C26" s="155" t="s">
        <v>176</v>
      </c>
      <c r="D26" s="156" t="s">
        <v>676</v>
      </c>
      <c r="E26" s="215">
        <v>46900</v>
      </c>
      <c r="F26" s="1"/>
    </row>
    <row r="27" spans="1:6" x14ac:dyDescent="0.25">
      <c r="A27" s="146">
        <v>45212</v>
      </c>
      <c r="B27" s="148" t="s">
        <v>1764</v>
      </c>
      <c r="C27" s="77" t="s">
        <v>176</v>
      </c>
      <c r="D27" s="2" t="s">
        <v>2964</v>
      </c>
      <c r="E27" s="214">
        <v>46900</v>
      </c>
      <c r="F27" s="1"/>
    </row>
    <row r="28" spans="1:6" x14ac:dyDescent="0.25">
      <c r="A28" s="236"/>
      <c r="B28" s="263"/>
      <c r="C28" s="237"/>
      <c r="D28" s="5"/>
      <c r="E28" s="244"/>
      <c r="F28" s="1"/>
    </row>
    <row r="29" spans="1:6" x14ac:dyDescent="0.25">
      <c r="A29" s="236"/>
      <c r="B29" s="263"/>
      <c r="C29" s="237"/>
      <c r="D29" s="5"/>
      <c r="E29" s="244"/>
      <c r="F29" s="1"/>
    </row>
    <row r="30" spans="1:6" x14ac:dyDescent="0.25">
      <c r="A30" s="236"/>
      <c r="B30" s="263"/>
      <c r="C30" s="237"/>
      <c r="D30" s="5"/>
      <c r="E30" s="244"/>
      <c r="F30" s="1"/>
    </row>
    <row r="31" spans="1:6" x14ac:dyDescent="0.25">
      <c r="A31" s="152"/>
      <c r="B31" s="133"/>
      <c r="C31" s="1"/>
      <c r="D31" s="1"/>
      <c r="E31" s="212"/>
      <c r="F31" s="1"/>
    </row>
    <row r="32" spans="1:6" x14ac:dyDescent="0.25">
      <c r="A32" s="152"/>
      <c r="B32" s="133"/>
      <c r="C32" s="1"/>
      <c r="D32" s="1"/>
      <c r="E32" s="212"/>
      <c r="F32" s="1"/>
    </row>
    <row r="33" spans="1:6" x14ac:dyDescent="0.25">
      <c r="A33" s="152"/>
      <c r="B33" s="133"/>
      <c r="C33" s="1"/>
      <c r="D33" s="1"/>
      <c r="E33" s="212"/>
      <c r="F33" s="1"/>
    </row>
    <row r="34" spans="1:6" x14ac:dyDescent="0.25">
      <c r="A34" s="295"/>
      <c r="B34" s="295"/>
      <c r="C34" s="295"/>
      <c r="D34" s="295"/>
      <c r="E34" s="214">
        <f>SUM(E7:E33)</f>
        <v>413270</v>
      </c>
      <c r="F34" s="1"/>
    </row>
  </sheetData>
  <mergeCells count="6">
    <mergeCell ref="A34:D3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9216-8D68-4303-870A-32BC7EB7F3F8}">
  <dimension ref="A1:H24"/>
  <sheetViews>
    <sheetView tabSelected="1" topLeftCell="B1" zoomScaleNormal="100" workbookViewId="0">
      <selection activeCell="E15" sqref="E15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9.5703125" style="34" bestFit="1" customWidth="1"/>
    <col min="4" max="4" width="18.42578125" style="34" customWidth="1"/>
    <col min="5" max="5" width="16.5703125" style="23" bestFit="1" customWidth="1"/>
    <col min="6" max="6" width="13.28515625" style="23" customWidth="1"/>
    <col min="7" max="7" width="15.85546875" bestFit="1" customWidth="1"/>
    <col min="8" max="8" width="13.42578125" bestFit="1" customWidth="1"/>
  </cols>
  <sheetData>
    <row r="1" spans="1:8" s="35" customFormat="1" ht="49.5" x14ac:dyDescent="0.25">
      <c r="A1" s="73" t="s">
        <v>0</v>
      </c>
      <c r="B1" s="73" t="s">
        <v>1</v>
      </c>
      <c r="C1" s="74" t="s">
        <v>2319</v>
      </c>
      <c r="D1" s="74" t="s">
        <v>2320</v>
      </c>
      <c r="E1" s="74" t="s">
        <v>2319</v>
      </c>
      <c r="F1" s="74" t="s">
        <v>2320</v>
      </c>
      <c r="G1" s="74" t="s">
        <v>13</v>
      </c>
      <c r="H1" s="74" t="s">
        <v>55</v>
      </c>
    </row>
    <row r="2" spans="1:8" ht="16.5" x14ac:dyDescent="0.3">
      <c r="A2" s="78">
        <v>1</v>
      </c>
      <c r="B2" s="79" t="s">
        <v>26</v>
      </c>
      <c r="C2" s="80">
        <f>Land!E36</f>
        <v>198240326</v>
      </c>
      <c r="D2" s="80">
        <f>ROUND(C2/10^7,2)</f>
        <v>19.82</v>
      </c>
      <c r="E2" s="80">
        <v>198240326</v>
      </c>
      <c r="F2" s="80">
        <f>ROUND(E2/10^7,2)</f>
        <v>19.82</v>
      </c>
      <c r="G2" s="81">
        <f>C2-E2</f>
        <v>0</v>
      </c>
      <c r="H2" s="81">
        <f>G2/10^7</f>
        <v>0</v>
      </c>
    </row>
    <row r="3" spans="1:8" ht="16.5" x14ac:dyDescent="0.3">
      <c r="A3" s="78">
        <v>2</v>
      </c>
      <c r="B3" s="82" t="s">
        <v>17</v>
      </c>
      <c r="C3" s="83">
        <f>'Construction Cost'!B80</f>
        <v>1024211066</v>
      </c>
      <c r="D3" s="80">
        <f t="shared" ref="D3:D8" si="0">ROUND(C3/10^7,2)</f>
        <v>102.42</v>
      </c>
      <c r="E3" s="83">
        <v>844294752</v>
      </c>
      <c r="F3" s="80">
        <f t="shared" ref="F3:F8" si="1">ROUND(E3/10^7,2)</f>
        <v>84.43</v>
      </c>
      <c r="G3" s="81">
        <f t="shared" ref="G3:G7" si="2">C3-E3</f>
        <v>179916314</v>
      </c>
      <c r="H3" s="81">
        <f t="shared" ref="H3:H8" si="3">G3/10^7</f>
        <v>17.991631399999999</v>
      </c>
    </row>
    <row r="4" spans="1:8" ht="16.5" x14ac:dyDescent="0.3">
      <c r="A4" s="78">
        <v>3</v>
      </c>
      <c r="B4" s="84" t="s">
        <v>68</v>
      </c>
      <c r="C4" s="85">
        <f>ROUND('Approval Cost'!D44,0)</f>
        <v>236606348</v>
      </c>
      <c r="D4" s="80">
        <f t="shared" si="0"/>
        <v>23.66</v>
      </c>
      <c r="E4" s="85">
        <v>236606348</v>
      </c>
      <c r="F4" s="80">
        <f t="shared" si="1"/>
        <v>23.66</v>
      </c>
      <c r="G4" s="81">
        <f t="shared" si="2"/>
        <v>0</v>
      </c>
      <c r="H4" s="81">
        <f t="shared" si="3"/>
        <v>0</v>
      </c>
    </row>
    <row r="5" spans="1:8" ht="16.5" x14ac:dyDescent="0.3">
      <c r="A5" s="78">
        <v>4</v>
      </c>
      <c r="B5" s="86" t="s">
        <v>27</v>
      </c>
      <c r="C5" s="87">
        <f>Professional!B7</f>
        <v>28375170.59</v>
      </c>
      <c r="D5" s="80">
        <f t="shared" si="0"/>
        <v>2.84</v>
      </c>
      <c r="E5" s="87">
        <v>25746167.59</v>
      </c>
      <c r="F5" s="80">
        <f t="shared" si="1"/>
        <v>2.57</v>
      </c>
      <c r="G5" s="81">
        <f t="shared" si="2"/>
        <v>2629003</v>
      </c>
      <c r="H5" s="81">
        <f t="shared" si="3"/>
        <v>0.26290029999999998</v>
      </c>
    </row>
    <row r="6" spans="1:8" ht="16.5" x14ac:dyDescent="0.3">
      <c r="A6" s="78">
        <v>5</v>
      </c>
      <c r="B6" s="82" t="s">
        <v>28</v>
      </c>
      <c r="C6" s="83">
        <f>Admin!B11</f>
        <v>17518332.149999999</v>
      </c>
      <c r="D6" s="80">
        <f t="shared" si="0"/>
        <v>1.75</v>
      </c>
      <c r="E6" s="83">
        <v>8822091.4000000004</v>
      </c>
      <c r="F6" s="80">
        <f t="shared" si="1"/>
        <v>0.88</v>
      </c>
      <c r="G6" s="81">
        <f t="shared" si="2"/>
        <v>8696240.7499999981</v>
      </c>
      <c r="H6" s="81">
        <f t="shared" si="3"/>
        <v>0.86962407499999983</v>
      </c>
    </row>
    <row r="7" spans="1:8" ht="16.5" x14ac:dyDescent="0.3">
      <c r="A7" s="78">
        <v>6</v>
      </c>
      <c r="B7" s="82" t="s">
        <v>29</v>
      </c>
      <c r="C7" s="83">
        <f>ROUND('4T1 ADVERTISEMENT'!E120,0)</f>
        <v>68213161</v>
      </c>
      <c r="D7" s="80">
        <f t="shared" si="0"/>
        <v>6.82</v>
      </c>
      <c r="E7" s="83">
        <v>57239554</v>
      </c>
      <c r="F7" s="80">
        <f t="shared" si="1"/>
        <v>5.72</v>
      </c>
      <c r="G7" s="81">
        <f t="shared" si="2"/>
        <v>10973607</v>
      </c>
      <c r="H7" s="81">
        <f t="shared" si="3"/>
        <v>1.0973607000000001</v>
      </c>
    </row>
    <row r="8" spans="1:8" ht="16.5" x14ac:dyDescent="0.3">
      <c r="A8" s="78">
        <v>7</v>
      </c>
      <c r="B8" s="86" t="s">
        <v>23</v>
      </c>
      <c r="C8" s="87">
        <f>Interest!C20</f>
        <v>43086903</v>
      </c>
      <c r="D8" s="80">
        <f t="shared" si="0"/>
        <v>4.3099999999999996</v>
      </c>
      <c r="E8" s="87">
        <v>31082467</v>
      </c>
      <c r="F8" s="80">
        <f t="shared" si="1"/>
        <v>3.11</v>
      </c>
      <c r="G8" s="81">
        <f>C8-E8</f>
        <v>12004436</v>
      </c>
      <c r="H8" s="81">
        <f t="shared" si="3"/>
        <v>1.2004436000000001</v>
      </c>
    </row>
    <row r="9" spans="1:8" ht="16.5" x14ac:dyDescent="0.3">
      <c r="A9" s="78"/>
      <c r="B9" s="88" t="s">
        <v>24</v>
      </c>
      <c r="C9" s="89">
        <f>SUM(C2:C8)</f>
        <v>1616251306.74</v>
      </c>
      <c r="D9" s="89">
        <f>SUM(D2:D8)</f>
        <v>161.62</v>
      </c>
      <c r="E9" s="89">
        <f>SUM(E2:E8)</f>
        <v>1402031705.99</v>
      </c>
      <c r="F9" s="89">
        <f>SUM(F2:F8)</f>
        <v>140.19</v>
      </c>
      <c r="G9" s="90">
        <f>SUM(G2:G8)</f>
        <v>214219600.75</v>
      </c>
      <c r="H9" s="90">
        <f t="shared" ref="H9" si="4">SUM(H2:H8)</f>
        <v>21.421960074999998</v>
      </c>
    </row>
    <row r="11" spans="1:8" x14ac:dyDescent="0.25">
      <c r="C11" s="34">
        <v>102500000</v>
      </c>
    </row>
    <row r="12" spans="1:8" x14ac:dyDescent="0.25">
      <c r="C12" s="34">
        <f>C11-C8</f>
        <v>59413097</v>
      </c>
      <c r="D12"/>
      <c r="E12"/>
      <c r="F12"/>
    </row>
    <row r="13" spans="1:8" x14ac:dyDescent="0.25">
      <c r="D13"/>
      <c r="E13"/>
      <c r="F13" s="36">
        <f>D5-F5</f>
        <v>0.27</v>
      </c>
    </row>
    <row r="14" spans="1:8" x14ac:dyDescent="0.25">
      <c r="D14"/>
      <c r="E14"/>
      <c r="F14"/>
    </row>
    <row r="15" spans="1:8" x14ac:dyDescent="0.25">
      <c r="D15"/>
      <c r="E15"/>
      <c r="F15"/>
    </row>
    <row r="16" spans="1:8" x14ac:dyDescent="0.25">
      <c r="D16"/>
      <c r="E16"/>
      <c r="F16"/>
    </row>
    <row r="17" spans="4:6" x14ac:dyDescent="0.25">
      <c r="D17"/>
      <c r="E17"/>
      <c r="F17"/>
    </row>
    <row r="18" spans="4:6" x14ac:dyDescent="0.25">
      <c r="D18"/>
      <c r="E18"/>
      <c r="F18"/>
    </row>
    <row r="19" spans="4:6" x14ac:dyDescent="0.25">
      <c r="D19"/>
      <c r="E19"/>
      <c r="F19"/>
    </row>
    <row r="20" spans="4:6" x14ac:dyDescent="0.25">
      <c r="D20"/>
      <c r="E20"/>
      <c r="F20"/>
    </row>
    <row r="21" spans="4:6" x14ac:dyDescent="0.25">
      <c r="D21"/>
      <c r="E21"/>
      <c r="F21"/>
    </row>
    <row r="22" spans="4:6" x14ac:dyDescent="0.25">
      <c r="D22"/>
      <c r="E22"/>
      <c r="F22"/>
    </row>
    <row r="23" spans="4:6" x14ac:dyDescent="0.25">
      <c r="D23"/>
      <c r="E23"/>
      <c r="F23"/>
    </row>
    <row r="24" spans="4:6" x14ac:dyDescent="0.25">
      <c r="D24"/>
      <c r="E24"/>
      <c r="F2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7FAC-4D06-4B56-89C4-9F02195CC530}">
  <dimension ref="A1:F79"/>
  <sheetViews>
    <sheetView topLeftCell="A44" workbookViewId="0">
      <selection activeCell="E80" sqref="E80"/>
    </sheetView>
  </sheetViews>
  <sheetFormatPr defaultRowHeight="15" x14ac:dyDescent="0.25"/>
  <cols>
    <col min="1" max="1" width="9.28515625" bestFit="1" customWidth="1"/>
    <col min="2" max="2" width="37.7109375" style="10" bestFit="1" customWidth="1"/>
    <col min="4" max="4" width="14.140625" customWidth="1"/>
    <col min="5" max="5" width="14.5703125" style="34" bestFit="1" customWidth="1"/>
  </cols>
  <sheetData>
    <row r="1" spans="1:6" ht="15.75" x14ac:dyDescent="0.25">
      <c r="A1" s="293" t="s">
        <v>162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893</v>
      </c>
      <c r="B5" s="296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44663</v>
      </c>
      <c r="B7" s="222" t="s">
        <v>845</v>
      </c>
      <c r="C7" s="77" t="s">
        <v>176</v>
      </c>
      <c r="D7" s="2" t="s">
        <v>894</v>
      </c>
      <c r="E7" s="214">
        <v>301508.59999999998</v>
      </c>
      <c r="F7" s="151"/>
    </row>
    <row r="8" spans="1:6" x14ac:dyDescent="0.25">
      <c r="A8" s="152"/>
      <c r="B8" s="223" t="s">
        <v>895</v>
      </c>
      <c r="C8" s="1"/>
      <c r="D8" s="1"/>
      <c r="E8" s="212"/>
      <c r="F8" s="1"/>
    </row>
    <row r="9" spans="1:6" x14ac:dyDescent="0.25">
      <c r="A9" s="153">
        <v>44669</v>
      </c>
      <c r="B9" s="224" t="s">
        <v>845</v>
      </c>
      <c r="C9" s="155" t="s">
        <v>176</v>
      </c>
      <c r="D9" s="156" t="s">
        <v>896</v>
      </c>
      <c r="E9" s="215">
        <v>871219.94</v>
      </c>
      <c r="F9" s="159"/>
    </row>
    <row r="10" spans="1:6" x14ac:dyDescent="0.25">
      <c r="A10" s="152"/>
      <c r="B10" s="223" t="s">
        <v>897</v>
      </c>
      <c r="C10" s="1"/>
      <c r="D10" s="1"/>
      <c r="E10" s="212"/>
      <c r="F10" s="1"/>
    </row>
    <row r="11" spans="1:6" x14ac:dyDescent="0.25">
      <c r="A11" s="153">
        <v>44681</v>
      </c>
      <c r="B11" s="224" t="s">
        <v>845</v>
      </c>
      <c r="C11" s="155" t="s">
        <v>176</v>
      </c>
      <c r="D11" s="156" t="s">
        <v>898</v>
      </c>
      <c r="E11" s="215">
        <v>343833.76</v>
      </c>
      <c r="F11" s="159"/>
    </row>
    <row r="12" spans="1:6" x14ac:dyDescent="0.25">
      <c r="A12" s="152"/>
      <c r="B12" s="223" t="s">
        <v>899</v>
      </c>
      <c r="C12" s="1"/>
      <c r="D12" s="1"/>
      <c r="E12" s="212"/>
      <c r="F12" s="1"/>
    </row>
    <row r="13" spans="1:6" x14ac:dyDescent="0.25">
      <c r="A13" s="153">
        <v>44687</v>
      </c>
      <c r="B13" s="224" t="s">
        <v>845</v>
      </c>
      <c r="C13" s="155" t="s">
        <v>176</v>
      </c>
      <c r="D13" s="156" t="s">
        <v>900</v>
      </c>
      <c r="E13" s="215">
        <v>703295.7</v>
      </c>
      <c r="F13" s="159"/>
    </row>
    <row r="14" spans="1:6" x14ac:dyDescent="0.25">
      <c r="A14" s="152"/>
      <c r="B14" s="223" t="s">
        <v>901</v>
      </c>
      <c r="C14" s="1"/>
      <c r="D14" s="1"/>
      <c r="E14" s="212"/>
      <c r="F14" s="1"/>
    </row>
    <row r="15" spans="1:6" x14ac:dyDescent="0.25">
      <c r="A15" s="153">
        <v>44693</v>
      </c>
      <c r="B15" s="224" t="s">
        <v>845</v>
      </c>
      <c r="C15" s="155" t="s">
        <v>176</v>
      </c>
      <c r="D15" s="156" t="s">
        <v>902</v>
      </c>
      <c r="E15" s="215">
        <v>724058.28</v>
      </c>
      <c r="F15" s="159"/>
    </row>
    <row r="16" spans="1:6" x14ac:dyDescent="0.25">
      <c r="A16" s="152"/>
      <c r="B16" s="223" t="s">
        <v>903</v>
      </c>
      <c r="C16" s="1"/>
      <c r="D16" s="1"/>
      <c r="E16" s="212"/>
      <c r="F16" s="1"/>
    </row>
    <row r="17" spans="1:6" x14ac:dyDescent="0.25">
      <c r="A17" s="153">
        <v>44708</v>
      </c>
      <c r="B17" s="224" t="s">
        <v>845</v>
      </c>
      <c r="C17" s="155" t="s">
        <v>176</v>
      </c>
      <c r="D17" s="156" t="s">
        <v>904</v>
      </c>
      <c r="E17" s="215">
        <v>618128.15</v>
      </c>
      <c r="F17" s="159"/>
    </row>
    <row r="18" spans="1:6" ht="24" x14ac:dyDescent="0.25">
      <c r="A18" s="152"/>
      <c r="B18" s="223" t="s">
        <v>905</v>
      </c>
      <c r="C18" s="1"/>
      <c r="D18" s="1"/>
      <c r="E18" s="212"/>
      <c r="F18" s="1"/>
    </row>
    <row r="19" spans="1:6" x14ac:dyDescent="0.25">
      <c r="A19" s="153">
        <v>44712</v>
      </c>
      <c r="B19" s="224" t="s">
        <v>845</v>
      </c>
      <c r="C19" s="155" t="s">
        <v>176</v>
      </c>
      <c r="D19" s="156" t="s">
        <v>906</v>
      </c>
      <c r="E19" s="215">
        <v>675477.65</v>
      </c>
      <c r="F19" s="159"/>
    </row>
    <row r="20" spans="1:6" ht="24" x14ac:dyDescent="0.25">
      <c r="A20" s="152"/>
      <c r="B20" s="223" t="s">
        <v>907</v>
      </c>
      <c r="C20" s="1"/>
      <c r="D20" s="1"/>
      <c r="E20" s="212"/>
      <c r="F20" s="1"/>
    </row>
    <row r="21" spans="1:6" x14ac:dyDescent="0.25">
      <c r="A21" s="153">
        <v>44721</v>
      </c>
      <c r="B21" s="224" t="s">
        <v>845</v>
      </c>
      <c r="C21" s="155" t="s">
        <v>176</v>
      </c>
      <c r="D21" s="156" t="s">
        <v>908</v>
      </c>
      <c r="E21" s="215">
        <v>641678.55000000005</v>
      </c>
      <c r="F21" s="159"/>
    </row>
    <row r="22" spans="1:6" x14ac:dyDescent="0.25">
      <c r="A22" s="152"/>
      <c r="B22" s="223" t="s">
        <v>909</v>
      </c>
      <c r="C22" s="1"/>
      <c r="D22" s="1"/>
      <c r="E22" s="212"/>
      <c r="F22" s="1"/>
    </row>
    <row r="23" spans="1:6" x14ac:dyDescent="0.25">
      <c r="A23" s="153">
        <v>44721</v>
      </c>
      <c r="B23" s="224" t="s">
        <v>845</v>
      </c>
      <c r="C23" s="155" t="s">
        <v>176</v>
      </c>
      <c r="D23" s="156" t="s">
        <v>910</v>
      </c>
      <c r="E23" s="215">
        <v>366676.8</v>
      </c>
      <c r="F23" s="159"/>
    </row>
    <row r="24" spans="1:6" x14ac:dyDescent="0.25">
      <c r="A24" s="152"/>
      <c r="B24" s="223" t="s">
        <v>911</v>
      </c>
      <c r="C24" s="1"/>
      <c r="D24" s="1"/>
      <c r="E24" s="212"/>
      <c r="F24" s="1"/>
    </row>
    <row r="25" spans="1:6" x14ac:dyDescent="0.25">
      <c r="A25" s="153">
        <v>44728</v>
      </c>
      <c r="B25" s="224" t="s">
        <v>845</v>
      </c>
      <c r="C25" s="155" t="s">
        <v>176</v>
      </c>
      <c r="D25" s="156" t="s">
        <v>912</v>
      </c>
      <c r="E25" s="215">
        <v>551617.69999999995</v>
      </c>
      <c r="F25" s="159"/>
    </row>
    <row r="26" spans="1:6" x14ac:dyDescent="0.25">
      <c r="A26" s="152"/>
      <c r="B26" s="223" t="s">
        <v>913</v>
      </c>
      <c r="C26" s="1"/>
      <c r="D26" s="1"/>
      <c r="E26" s="212"/>
      <c r="F26" s="1"/>
    </row>
    <row r="27" spans="1:6" x14ac:dyDescent="0.25">
      <c r="A27" s="153">
        <v>44732</v>
      </c>
      <c r="B27" s="224" t="s">
        <v>845</v>
      </c>
      <c r="C27" s="155" t="s">
        <v>176</v>
      </c>
      <c r="D27" s="156" t="s">
        <v>914</v>
      </c>
      <c r="E27" s="215">
        <v>953752.68</v>
      </c>
      <c r="F27" s="159"/>
    </row>
    <row r="28" spans="1:6" x14ac:dyDescent="0.25">
      <c r="A28" s="152"/>
      <c r="B28" s="223" t="s">
        <v>915</v>
      </c>
      <c r="C28" s="1"/>
      <c r="D28" s="1"/>
      <c r="E28" s="212"/>
      <c r="F28" s="1"/>
    </row>
    <row r="29" spans="1:6" x14ac:dyDescent="0.25">
      <c r="A29" s="153">
        <v>44736</v>
      </c>
      <c r="B29" s="224" t="s">
        <v>845</v>
      </c>
      <c r="C29" s="155" t="s">
        <v>176</v>
      </c>
      <c r="D29" s="156" t="s">
        <v>916</v>
      </c>
      <c r="E29" s="215">
        <v>399961.42</v>
      </c>
      <c r="F29" s="159"/>
    </row>
    <row r="30" spans="1:6" x14ac:dyDescent="0.25">
      <c r="A30" s="152"/>
      <c r="B30" s="223" t="s">
        <v>917</v>
      </c>
      <c r="C30" s="1"/>
      <c r="D30" s="1"/>
      <c r="E30" s="212"/>
      <c r="F30" s="1"/>
    </row>
    <row r="31" spans="1:6" x14ac:dyDescent="0.25">
      <c r="A31" s="153">
        <v>44741</v>
      </c>
      <c r="B31" s="224" t="s">
        <v>845</v>
      </c>
      <c r="C31" s="155" t="s">
        <v>176</v>
      </c>
      <c r="D31" s="156" t="s">
        <v>918</v>
      </c>
      <c r="E31" s="215">
        <v>1208798.01</v>
      </c>
      <c r="F31" s="159"/>
    </row>
    <row r="32" spans="1:6" ht="48" x14ac:dyDescent="0.25">
      <c r="A32" s="152"/>
      <c r="B32" s="223" t="s">
        <v>919</v>
      </c>
      <c r="C32" s="1"/>
      <c r="D32" s="1"/>
      <c r="E32" s="212"/>
      <c r="F32" s="1"/>
    </row>
    <row r="33" spans="1:6" x14ac:dyDescent="0.25">
      <c r="A33" s="153">
        <v>44742</v>
      </c>
      <c r="B33" s="224" t="s">
        <v>845</v>
      </c>
      <c r="C33" s="155" t="s">
        <v>176</v>
      </c>
      <c r="D33" s="156" t="s">
        <v>920</v>
      </c>
      <c r="E33" s="215">
        <v>108211.4</v>
      </c>
      <c r="F33" s="159"/>
    </row>
    <row r="34" spans="1:6" x14ac:dyDescent="0.25">
      <c r="A34" s="152"/>
      <c r="B34" s="223" t="s">
        <v>921</v>
      </c>
      <c r="C34" s="1"/>
      <c r="D34" s="1"/>
      <c r="E34" s="212"/>
      <c r="F34" s="1"/>
    </row>
    <row r="35" spans="1:6" x14ac:dyDescent="0.25">
      <c r="A35" s="153">
        <v>44758</v>
      </c>
      <c r="B35" s="224" t="s">
        <v>845</v>
      </c>
      <c r="C35" s="155" t="s">
        <v>176</v>
      </c>
      <c r="D35" s="156" t="s">
        <v>922</v>
      </c>
      <c r="E35" s="215">
        <v>523382</v>
      </c>
      <c r="F35" s="159"/>
    </row>
    <row r="36" spans="1:6" x14ac:dyDescent="0.25">
      <c r="A36" s="152"/>
      <c r="B36" s="223" t="s">
        <v>923</v>
      </c>
      <c r="C36" s="1"/>
      <c r="D36" s="1"/>
      <c r="E36" s="212"/>
      <c r="F36" s="1"/>
    </row>
    <row r="37" spans="1:6" x14ac:dyDescent="0.25">
      <c r="A37" s="153">
        <v>44767</v>
      </c>
      <c r="B37" s="224" t="s">
        <v>845</v>
      </c>
      <c r="C37" s="155" t="s">
        <v>176</v>
      </c>
      <c r="D37" s="156" t="s">
        <v>924</v>
      </c>
      <c r="E37" s="215">
        <v>160522.84</v>
      </c>
      <c r="F37" s="159"/>
    </row>
    <row r="38" spans="1:6" x14ac:dyDescent="0.25">
      <c r="A38" s="152"/>
      <c r="B38" s="223" t="s">
        <v>925</v>
      </c>
      <c r="C38" s="1"/>
      <c r="D38" s="1"/>
      <c r="E38" s="212"/>
      <c r="F38" s="1"/>
    </row>
    <row r="39" spans="1:6" x14ac:dyDescent="0.25">
      <c r="A39" s="153">
        <v>44771</v>
      </c>
      <c r="B39" s="224" t="s">
        <v>845</v>
      </c>
      <c r="C39" s="155" t="s">
        <v>176</v>
      </c>
      <c r="D39" s="156" t="s">
        <v>926</v>
      </c>
      <c r="E39" s="215">
        <v>565782.47</v>
      </c>
      <c r="F39" s="159"/>
    </row>
    <row r="40" spans="1:6" x14ac:dyDescent="0.25">
      <c r="A40" s="152"/>
      <c r="B40" s="223" t="s">
        <v>927</v>
      </c>
      <c r="C40" s="1"/>
      <c r="D40" s="1"/>
      <c r="E40" s="212"/>
      <c r="F40" s="1"/>
    </row>
    <row r="41" spans="1:6" x14ac:dyDescent="0.25">
      <c r="A41" s="153">
        <v>44775</v>
      </c>
      <c r="B41" s="224" t="s">
        <v>845</v>
      </c>
      <c r="C41" s="155" t="s">
        <v>176</v>
      </c>
      <c r="D41" s="156" t="s">
        <v>928</v>
      </c>
      <c r="E41" s="215">
        <v>380127.9</v>
      </c>
      <c r="F41" s="159"/>
    </row>
    <row r="42" spans="1:6" x14ac:dyDescent="0.25">
      <c r="A42" s="152"/>
      <c r="B42" s="223" t="s">
        <v>929</v>
      </c>
      <c r="C42" s="1"/>
      <c r="D42" s="1"/>
      <c r="E42" s="212"/>
      <c r="F42" s="1"/>
    </row>
    <row r="43" spans="1:6" x14ac:dyDescent="0.25">
      <c r="A43" s="153">
        <v>44789</v>
      </c>
      <c r="B43" s="224" t="s">
        <v>845</v>
      </c>
      <c r="C43" s="155" t="s">
        <v>176</v>
      </c>
      <c r="D43" s="156" t="s">
        <v>930</v>
      </c>
      <c r="E43" s="215">
        <v>506004.61</v>
      </c>
      <c r="F43" s="159"/>
    </row>
    <row r="44" spans="1:6" x14ac:dyDescent="0.25">
      <c r="A44" s="152"/>
      <c r="B44" s="223" t="s">
        <v>931</v>
      </c>
      <c r="C44" s="1"/>
      <c r="D44" s="1"/>
      <c r="E44" s="212"/>
      <c r="F44" s="1"/>
    </row>
    <row r="45" spans="1:6" x14ac:dyDescent="0.25">
      <c r="A45" s="153">
        <v>44789</v>
      </c>
      <c r="B45" s="224" t="s">
        <v>845</v>
      </c>
      <c r="C45" s="155" t="s">
        <v>176</v>
      </c>
      <c r="D45" s="156" t="s">
        <v>932</v>
      </c>
      <c r="E45" s="215">
        <v>465333.33</v>
      </c>
      <c r="F45" s="159"/>
    </row>
    <row r="46" spans="1:6" x14ac:dyDescent="0.25">
      <c r="A46" s="152"/>
      <c r="B46" s="223" t="s">
        <v>933</v>
      </c>
      <c r="C46" s="1"/>
      <c r="D46" s="1"/>
      <c r="E46" s="212"/>
      <c r="F46" s="1"/>
    </row>
    <row r="47" spans="1:6" x14ac:dyDescent="0.25">
      <c r="A47" s="146">
        <v>44812</v>
      </c>
      <c r="B47" s="217" t="s">
        <v>845</v>
      </c>
      <c r="C47" s="77" t="s">
        <v>176</v>
      </c>
      <c r="D47" s="2" t="s">
        <v>1100</v>
      </c>
      <c r="E47" s="214">
        <v>364693.34</v>
      </c>
      <c r="F47" s="1"/>
    </row>
    <row r="48" spans="1:6" x14ac:dyDescent="0.25">
      <c r="A48" s="146">
        <v>44812</v>
      </c>
      <c r="B48" s="217" t="s">
        <v>845</v>
      </c>
      <c r="C48" s="77" t="s">
        <v>176</v>
      </c>
      <c r="D48" s="2" t="s">
        <v>1101</v>
      </c>
      <c r="E48" s="214">
        <v>623165.52</v>
      </c>
      <c r="F48" s="1"/>
    </row>
    <row r="49" spans="1:6" x14ac:dyDescent="0.25">
      <c r="A49" s="146">
        <v>44824</v>
      </c>
      <c r="B49" s="217" t="s">
        <v>845</v>
      </c>
      <c r="C49" s="77" t="s">
        <v>176</v>
      </c>
      <c r="D49" s="2" t="s">
        <v>1102</v>
      </c>
      <c r="E49" s="214">
        <v>309796.03999999998</v>
      </c>
      <c r="F49" s="1"/>
    </row>
    <row r="50" spans="1:6" x14ac:dyDescent="0.25">
      <c r="A50" s="153">
        <v>44839</v>
      </c>
      <c r="B50" s="91" t="s">
        <v>1322</v>
      </c>
      <c r="C50" s="232" t="s">
        <v>176</v>
      </c>
      <c r="D50" s="156" t="s">
        <v>1323</v>
      </c>
      <c r="E50" s="233">
        <v>292661.69</v>
      </c>
      <c r="F50" s="1"/>
    </row>
    <row r="51" spans="1:6" x14ac:dyDescent="0.25">
      <c r="A51" s="153">
        <v>44855</v>
      </c>
      <c r="B51" s="91" t="s">
        <v>1322</v>
      </c>
      <c r="C51" s="232" t="s">
        <v>176</v>
      </c>
      <c r="D51" s="156" t="s">
        <v>1324</v>
      </c>
      <c r="E51" s="233">
        <v>71888.38</v>
      </c>
      <c r="F51" s="1"/>
    </row>
    <row r="52" spans="1:6" x14ac:dyDescent="0.25">
      <c r="A52" s="153">
        <v>44874</v>
      </c>
      <c r="B52" s="91" t="s">
        <v>1322</v>
      </c>
      <c r="C52" s="232" t="s">
        <v>176</v>
      </c>
      <c r="D52" s="156" t="s">
        <v>1325</v>
      </c>
      <c r="E52" s="233">
        <v>486665.62</v>
      </c>
      <c r="F52" s="1"/>
    </row>
    <row r="53" spans="1:6" x14ac:dyDescent="0.25">
      <c r="A53" s="153">
        <v>44874</v>
      </c>
      <c r="B53" s="91" t="s">
        <v>1322</v>
      </c>
      <c r="C53" s="232" t="s">
        <v>176</v>
      </c>
      <c r="D53" s="156" t="s">
        <v>1326</v>
      </c>
      <c r="E53" s="233">
        <v>534606.68000000005</v>
      </c>
      <c r="F53" s="1"/>
    </row>
    <row r="54" spans="1:6" x14ac:dyDescent="0.25">
      <c r="A54" s="153">
        <v>44886</v>
      </c>
      <c r="B54" s="91" t="s">
        <v>1322</v>
      </c>
      <c r="C54" s="232" t="s">
        <v>176</v>
      </c>
      <c r="D54" s="156" t="s">
        <v>1327</v>
      </c>
      <c r="E54" s="233">
        <v>472713.02</v>
      </c>
      <c r="F54" s="1"/>
    </row>
    <row r="55" spans="1:6" x14ac:dyDescent="0.25">
      <c r="A55" s="153">
        <v>44886</v>
      </c>
      <c r="B55" s="91" t="s">
        <v>1322</v>
      </c>
      <c r="C55" s="232" t="s">
        <v>176</v>
      </c>
      <c r="D55" s="156" t="s">
        <v>1328</v>
      </c>
      <c r="E55" s="233">
        <v>686411.92</v>
      </c>
      <c r="F55" s="1"/>
    </row>
    <row r="56" spans="1:6" x14ac:dyDescent="0.25">
      <c r="A56" s="153">
        <v>44889</v>
      </c>
      <c r="B56" s="91" t="s">
        <v>1322</v>
      </c>
      <c r="C56" s="232" t="s">
        <v>176</v>
      </c>
      <c r="D56" s="242" t="s">
        <v>1329</v>
      </c>
      <c r="E56" s="233">
        <v>147187</v>
      </c>
      <c r="F56" s="1"/>
    </row>
    <row r="57" spans="1:6" x14ac:dyDescent="0.25">
      <c r="A57" s="153">
        <v>44905</v>
      </c>
      <c r="B57" s="91" t="s">
        <v>1322</v>
      </c>
      <c r="C57" s="232" t="s">
        <v>176</v>
      </c>
      <c r="D57" s="156" t="s">
        <v>1327</v>
      </c>
      <c r="E57" s="233">
        <v>301455.3</v>
      </c>
      <c r="F57" s="1"/>
    </row>
    <row r="58" spans="1:6" x14ac:dyDescent="0.25">
      <c r="A58" s="153">
        <v>44915</v>
      </c>
      <c r="B58" s="91" t="s">
        <v>1322</v>
      </c>
      <c r="C58" s="232" t="s">
        <v>176</v>
      </c>
      <c r="D58" s="156" t="s">
        <v>1329</v>
      </c>
      <c r="E58" s="233">
        <v>708956.44</v>
      </c>
      <c r="F58" s="1"/>
    </row>
    <row r="59" spans="1:6" x14ac:dyDescent="0.25">
      <c r="A59" s="153">
        <v>44922</v>
      </c>
      <c r="B59" s="91" t="s">
        <v>1322</v>
      </c>
      <c r="C59" s="232" t="s">
        <v>176</v>
      </c>
      <c r="D59" s="156" t="s">
        <v>1330</v>
      </c>
      <c r="E59" s="233">
        <v>240897.35</v>
      </c>
      <c r="F59" s="1"/>
    </row>
    <row r="60" spans="1:6" x14ac:dyDescent="0.25">
      <c r="A60" s="153">
        <v>44926</v>
      </c>
      <c r="B60" s="91" t="s">
        <v>1322</v>
      </c>
      <c r="C60" s="232" t="s">
        <v>176</v>
      </c>
      <c r="D60" s="246" t="s">
        <v>1331</v>
      </c>
      <c r="E60" s="233">
        <v>295302.05</v>
      </c>
      <c r="F60" s="1"/>
    </row>
    <row r="61" spans="1:6" x14ac:dyDescent="0.25">
      <c r="A61" s="153">
        <v>44937</v>
      </c>
      <c r="B61" s="154" t="s">
        <v>845</v>
      </c>
      <c r="C61" s="155" t="s">
        <v>176</v>
      </c>
      <c r="D61" s="156" t="s">
        <v>1689</v>
      </c>
      <c r="E61" s="215">
        <v>242844.08</v>
      </c>
      <c r="F61" s="1"/>
    </row>
    <row r="62" spans="1:6" x14ac:dyDescent="0.25">
      <c r="A62" s="146">
        <v>44939</v>
      </c>
      <c r="B62" s="148" t="s">
        <v>845</v>
      </c>
      <c r="C62" s="77" t="s">
        <v>176</v>
      </c>
      <c r="D62" s="2" t="s">
        <v>1690</v>
      </c>
      <c r="E62" s="214">
        <v>474461.88</v>
      </c>
      <c r="F62" s="1"/>
    </row>
    <row r="63" spans="1:6" x14ac:dyDescent="0.25">
      <c r="A63" s="146">
        <v>44947</v>
      </c>
      <c r="B63" s="148" t="s">
        <v>845</v>
      </c>
      <c r="C63" s="77" t="s">
        <v>176</v>
      </c>
      <c r="D63" s="2" t="s">
        <v>1691</v>
      </c>
      <c r="E63" s="214">
        <v>649885.04</v>
      </c>
      <c r="F63" s="1"/>
    </row>
    <row r="64" spans="1:6" x14ac:dyDescent="0.25">
      <c r="A64" s="146">
        <v>44951</v>
      </c>
      <c r="B64" s="148" t="s">
        <v>845</v>
      </c>
      <c r="C64" s="77" t="s">
        <v>176</v>
      </c>
      <c r="D64" s="2" t="s">
        <v>1692</v>
      </c>
      <c r="E64" s="214">
        <v>150017.74</v>
      </c>
      <c r="F64" s="1"/>
    </row>
    <row r="65" spans="1:6" x14ac:dyDescent="0.25">
      <c r="A65" s="146">
        <v>44957</v>
      </c>
      <c r="B65" s="148" t="s">
        <v>845</v>
      </c>
      <c r="C65" s="77" t="s">
        <v>176</v>
      </c>
      <c r="D65" s="2" t="s">
        <v>1693</v>
      </c>
      <c r="E65" s="214">
        <v>852209.06</v>
      </c>
      <c r="F65" s="1"/>
    </row>
    <row r="66" spans="1:6" x14ac:dyDescent="0.25">
      <c r="A66" s="146">
        <v>44964</v>
      </c>
      <c r="B66" s="148" t="s">
        <v>845</v>
      </c>
      <c r="C66" s="77" t="s">
        <v>176</v>
      </c>
      <c r="D66" s="2" t="s">
        <v>1694</v>
      </c>
      <c r="E66" s="214">
        <v>383729.15</v>
      </c>
      <c r="F66" s="1"/>
    </row>
    <row r="67" spans="1:6" x14ac:dyDescent="0.25">
      <c r="A67" s="146">
        <v>44971</v>
      </c>
      <c r="B67" s="148" t="s">
        <v>845</v>
      </c>
      <c r="C67" s="77" t="s">
        <v>176</v>
      </c>
      <c r="D67" s="2" t="s">
        <v>1695</v>
      </c>
      <c r="E67" s="214">
        <v>1147542.6200000001</v>
      </c>
      <c r="F67" s="1"/>
    </row>
    <row r="68" spans="1:6" x14ac:dyDescent="0.25">
      <c r="A68" s="146">
        <v>44978</v>
      </c>
      <c r="B68" s="148" t="s">
        <v>845</v>
      </c>
      <c r="C68" s="77" t="s">
        <v>176</v>
      </c>
      <c r="D68" s="2" t="s">
        <v>1696</v>
      </c>
      <c r="E68" s="214">
        <v>1108349.6200000001</v>
      </c>
      <c r="F68" s="1"/>
    </row>
    <row r="69" spans="1:6" x14ac:dyDescent="0.25">
      <c r="A69" s="146">
        <v>44985</v>
      </c>
      <c r="B69" s="148" t="s">
        <v>845</v>
      </c>
      <c r="C69" s="77" t="s">
        <v>176</v>
      </c>
      <c r="D69" s="2" t="s">
        <v>1697</v>
      </c>
      <c r="E69" s="214">
        <v>633531.1</v>
      </c>
      <c r="F69" s="1"/>
    </row>
    <row r="70" spans="1:6" x14ac:dyDescent="0.25">
      <c r="A70" s="146">
        <v>44993</v>
      </c>
      <c r="B70" s="148" t="s">
        <v>845</v>
      </c>
      <c r="C70" s="77" t="s">
        <v>176</v>
      </c>
      <c r="D70" s="2" t="s">
        <v>1698</v>
      </c>
      <c r="E70" s="214">
        <v>166210.79999999999</v>
      </c>
      <c r="F70" s="1"/>
    </row>
    <row r="71" spans="1:6" x14ac:dyDescent="0.25">
      <c r="A71" s="146">
        <v>44995</v>
      </c>
      <c r="B71" s="148" t="s">
        <v>845</v>
      </c>
      <c r="C71" s="77" t="s">
        <v>176</v>
      </c>
      <c r="D71" s="2" t="s">
        <v>1699</v>
      </c>
      <c r="E71" s="214">
        <v>1140801.44</v>
      </c>
      <c r="F71" s="1"/>
    </row>
    <row r="72" spans="1:6" x14ac:dyDescent="0.25">
      <c r="A72" s="146">
        <v>45005</v>
      </c>
      <c r="B72" s="148" t="s">
        <v>845</v>
      </c>
      <c r="C72" s="77" t="s">
        <v>176</v>
      </c>
      <c r="D72" s="2" t="s">
        <v>1920</v>
      </c>
      <c r="E72" s="214">
        <v>807808.7</v>
      </c>
      <c r="F72" s="1"/>
    </row>
    <row r="73" spans="1:6" x14ac:dyDescent="0.25">
      <c r="A73" s="153">
        <v>45016</v>
      </c>
      <c r="B73" s="154" t="s">
        <v>845</v>
      </c>
      <c r="C73" s="155" t="s">
        <v>176</v>
      </c>
      <c r="D73" s="156" t="s">
        <v>1921</v>
      </c>
      <c r="E73" s="215">
        <v>1411020.83</v>
      </c>
      <c r="F73" s="1"/>
    </row>
    <row r="74" spans="1:6" x14ac:dyDescent="0.25">
      <c r="A74" s="146">
        <v>45066</v>
      </c>
      <c r="B74" s="148" t="s">
        <v>845</v>
      </c>
      <c r="C74" s="77" t="s">
        <v>176</v>
      </c>
      <c r="D74" s="2" t="s">
        <v>2285</v>
      </c>
      <c r="E74" s="214">
        <v>2026778.09</v>
      </c>
      <c r="F74" s="1"/>
    </row>
    <row r="75" spans="1:6" x14ac:dyDescent="0.25">
      <c r="A75" s="236"/>
      <c r="B75" s="263"/>
      <c r="C75" s="237"/>
      <c r="D75" s="5"/>
      <c r="E75" s="244"/>
      <c r="F75" s="1"/>
    </row>
    <row r="76" spans="1:6" x14ac:dyDescent="0.25">
      <c r="A76" s="236"/>
      <c r="B76" s="4"/>
      <c r="C76" s="251"/>
      <c r="D76" s="255"/>
      <c r="E76" s="252"/>
      <c r="F76" s="1"/>
    </row>
    <row r="77" spans="1:6" x14ac:dyDescent="0.25">
      <c r="A77" s="236"/>
      <c r="B77" s="243"/>
      <c r="C77" s="237"/>
      <c r="D77" s="5"/>
      <c r="E77" s="244"/>
      <c r="F77" s="1"/>
    </row>
    <row r="78" spans="1:6" x14ac:dyDescent="0.25">
      <c r="A78" s="152"/>
      <c r="B78" s="223"/>
      <c r="C78" s="1"/>
      <c r="D78" s="1"/>
      <c r="E78" s="212"/>
      <c r="F78" s="1"/>
    </row>
    <row r="79" spans="1:6" x14ac:dyDescent="0.25">
      <c r="A79" s="295"/>
      <c r="B79" s="295"/>
      <c r="C79" s="295"/>
      <c r="D79" s="295"/>
      <c r="E79" s="214">
        <f>SUM(E7:E78)</f>
        <v>27800962.289999995</v>
      </c>
      <c r="F79" s="1"/>
    </row>
  </sheetData>
  <mergeCells count="6">
    <mergeCell ref="A79:D79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FA66-D7EE-418B-BA1B-5BC9EF74122D}">
  <dimension ref="A1:F191"/>
  <sheetViews>
    <sheetView topLeftCell="A156" workbookViewId="0">
      <selection activeCell="E192" sqref="E192"/>
    </sheetView>
  </sheetViews>
  <sheetFormatPr defaultRowHeight="15" x14ac:dyDescent="0.25"/>
  <cols>
    <col min="2" max="2" width="62.28515625" style="10" bestFit="1" customWidth="1"/>
    <col min="5" max="5" width="15.5703125" style="34" bestFit="1" customWidth="1"/>
  </cols>
  <sheetData>
    <row r="1" spans="1:6" ht="15.75" x14ac:dyDescent="0.25">
      <c r="A1" s="293" t="s">
        <v>164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179</v>
      </c>
      <c r="B5" s="296"/>
      <c r="C5" s="1"/>
      <c r="D5" s="1"/>
      <c r="E5" s="212"/>
      <c r="F5" s="1"/>
    </row>
    <row r="6" spans="1:6" x14ac:dyDescent="0.25">
      <c r="A6" s="2" t="s">
        <v>4</v>
      </c>
      <c r="B6" s="22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44344</v>
      </c>
      <c r="B7" s="222" t="s">
        <v>954</v>
      </c>
      <c r="C7" s="77" t="s">
        <v>176</v>
      </c>
      <c r="D7" s="2" t="s">
        <v>955</v>
      </c>
      <c r="E7" s="214">
        <v>1588500</v>
      </c>
      <c r="F7" s="151"/>
    </row>
    <row r="8" spans="1:6" x14ac:dyDescent="0.25">
      <c r="A8" s="152"/>
      <c r="B8" s="223" t="s">
        <v>956</v>
      </c>
      <c r="C8" s="1"/>
      <c r="D8" s="1"/>
      <c r="E8" s="212"/>
      <c r="F8" s="1"/>
    </row>
    <row r="9" spans="1:6" x14ac:dyDescent="0.25">
      <c r="A9" s="153">
        <v>44347</v>
      </c>
      <c r="B9" s="224" t="s">
        <v>957</v>
      </c>
      <c r="C9" s="155" t="s">
        <v>176</v>
      </c>
      <c r="D9" s="156" t="s">
        <v>958</v>
      </c>
      <c r="E9" s="215">
        <v>965442</v>
      </c>
      <c r="F9" s="159"/>
    </row>
    <row r="10" spans="1:6" x14ac:dyDescent="0.25">
      <c r="A10" s="152"/>
      <c r="B10" s="223" t="s">
        <v>959</v>
      </c>
      <c r="C10" s="1"/>
      <c r="D10" s="1"/>
      <c r="E10" s="212"/>
      <c r="F10" s="1"/>
    </row>
    <row r="11" spans="1:6" x14ac:dyDescent="0.25">
      <c r="A11" s="153">
        <v>44410</v>
      </c>
      <c r="B11" s="224" t="s">
        <v>954</v>
      </c>
      <c r="C11" s="155" t="s">
        <v>176</v>
      </c>
      <c r="D11" s="156" t="s">
        <v>960</v>
      </c>
      <c r="E11" s="215">
        <v>335554</v>
      </c>
      <c r="F11" s="159"/>
    </row>
    <row r="12" spans="1:6" x14ac:dyDescent="0.25">
      <c r="A12" s="152"/>
      <c r="B12" s="223" t="s">
        <v>961</v>
      </c>
      <c r="C12" s="1"/>
      <c r="D12" s="1"/>
      <c r="E12" s="212"/>
      <c r="F12" s="1"/>
    </row>
    <row r="13" spans="1:6" x14ac:dyDescent="0.25">
      <c r="A13" s="153">
        <v>44550</v>
      </c>
      <c r="B13" s="224" t="s">
        <v>581</v>
      </c>
      <c r="C13" s="155" t="s">
        <v>176</v>
      </c>
      <c r="D13" s="156" t="s">
        <v>962</v>
      </c>
      <c r="E13" s="215">
        <v>27220</v>
      </c>
      <c r="F13" s="159"/>
    </row>
    <row r="14" spans="1:6" x14ac:dyDescent="0.25">
      <c r="A14" s="152"/>
      <c r="B14" s="223" t="s">
        <v>963</v>
      </c>
      <c r="C14" s="1"/>
      <c r="D14" s="1"/>
      <c r="E14" s="212"/>
      <c r="F14" s="1"/>
    </row>
    <row r="15" spans="1:6" x14ac:dyDescent="0.25">
      <c r="A15" s="153">
        <v>44643</v>
      </c>
      <c r="B15" s="224" t="s">
        <v>964</v>
      </c>
      <c r="C15" s="155" t="s">
        <v>176</v>
      </c>
      <c r="D15" s="156" t="s">
        <v>965</v>
      </c>
      <c r="E15" s="215">
        <v>2310340</v>
      </c>
      <c r="F15" s="159"/>
    </row>
    <row r="16" spans="1:6" x14ac:dyDescent="0.25">
      <c r="A16" s="152"/>
      <c r="B16" s="223" t="s">
        <v>966</v>
      </c>
      <c r="C16" s="1"/>
      <c r="D16" s="1"/>
      <c r="E16" s="212"/>
      <c r="F16" s="1"/>
    </row>
    <row r="17" spans="1:6" x14ac:dyDescent="0.25">
      <c r="A17" s="153">
        <v>44645</v>
      </c>
      <c r="B17" s="224" t="s">
        <v>964</v>
      </c>
      <c r="C17" s="155" t="s">
        <v>176</v>
      </c>
      <c r="D17" s="156" t="s">
        <v>967</v>
      </c>
      <c r="E17" s="215">
        <v>2855620</v>
      </c>
      <c r="F17" s="159"/>
    </row>
    <row r="18" spans="1:6" x14ac:dyDescent="0.25">
      <c r="A18" s="152"/>
      <c r="B18" s="223" t="s">
        <v>968</v>
      </c>
      <c r="C18" s="1"/>
      <c r="D18" s="1"/>
      <c r="E18" s="212"/>
      <c r="F18" s="1"/>
    </row>
    <row r="19" spans="1:6" x14ac:dyDescent="0.25">
      <c r="A19" s="153">
        <v>44651</v>
      </c>
      <c r="B19" s="224" t="s">
        <v>964</v>
      </c>
      <c r="C19" s="155" t="s">
        <v>176</v>
      </c>
      <c r="D19" s="156" t="s">
        <v>969</v>
      </c>
      <c r="E19" s="215">
        <v>2768920</v>
      </c>
      <c r="F19" s="159"/>
    </row>
    <row r="20" spans="1:6" x14ac:dyDescent="0.25">
      <c r="A20" s="152"/>
      <c r="B20" s="223" t="s">
        <v>970</v>
      </c>
      <c r="C20" s="1"/>
      <c r="D20" s="1"/>
      <c r="E20" s="212"/>
      <c r="F20" s="1"/>
    </row>
    <row r="21" spans="1:6" x14ac:dyDescent="0.25">
      <c r="A21" s="153">
        <v>44651</v>
      </c>
      <c r="B21" s="224" t="s">
        <v>964</v>
      </c>
      <c r="C21" s="155" t="s">
        <v>176</v>
      </c>
      <c r="D21" s="156" t="s">
        <v>971</v>
      </c>
      <c r="E21" s="215">
        <v>2791426</v>
      </c>
      <c r="F21" s="159"/>
    </row>
    <row r="22" spans="1:6" x14ac:dyDescent="0.25">
      <c r="A22" s="152"/>
      <c r="B22" s="223" t="s">
        <v>972</v>
      </c>
      <c r="C22" s="1"/>
      <c r="D22" s="1"/>
      <c r="E22" s="212"/>
      <c r="F22" s="1"/>
    </row>
    <row r="23" spans="1:6" x14ac:dyDescent="0.25">
      <c r="A23" s="153">
        <v>44652</v>
      </c>
      <c r="B23" s="224" t="s">
        <v>954</v>
      </c>
      <c r="C23" s="155" t="s">
        <v>176</v>
      </c>
      <c r="D23" s="156" t="s">
        <v>973</v>
      </c>
      <c r="E23" s="215">
        <v>2125</v>
      </c>
      <c r="F23" s="159"/>
    </row>
    <row r="24" spans="1:6" x14ac:dyDescent="0.25">
      <c r="A24" s="152"/>
      <c r="B24" s="223" t="s">
        <v>974</v>
      </c>
      <c r="C24" s="1"/>
      <c r="D24" s="1"/>
      <c r="E24" s="212"/>
      <c r="F24" s="1"/>
    </row>
    <row r="25" spans="1:6" x14ac:dyDescent="0.25">
      <c r="A25" s="153">
        <v>44657</v>
      </c>
      <c r="B25" s="224" t="s">
        <v>954</v>
      </c>
      <c r="C25" s="155" t="s">
        <v>176</v>
      </c>
      <c r="D25" s="156" t="s">
        <v>975</v>
      </c>
      <c r="E25" s="215">
        <v>296725</v>
      </c>
      <c r="F25" s="159"/>
    </row>
    <row r="26" spans="1:6" x14ac:dyDescent="0.25">
      <c r="A26" s="152"/>
      <c r="B26" s="223" t="s">
        <v>976</v>
      </c>
      <c r="C26" s="1"/>
      <c r="D26" s="1"/>
      <c r="E26" s="212"/>
      <c r="F26" s="1"/>
    </row>
    <row r="27" spans="1:6" x14ac:dyDescent="0.25">
      <c r="A27" s="153">
        <v>44666</v>
      </c>
      <c r="B27" s="224" t="s">
        <v>964</v>
      </c>
      <c r="C27" s="155" t="s">
        <v>176</v>
      </c>
      <c r="D27" s="156" t="s">
        <v>977</v>
      </c>
      <c r="E27" s="215">
        <v>1649095</v>
      </c>
      <c r="F27" s="159"/>
    </row>
    <row r="28" spans="1:6" x14ac:dyDescent="0.25">
      <c r="A28" s="152"/>
      <c r="B28" s="223" t="s">
        <v>978</v>
      </c>
      <c r="C28" s="1"/>
      <c r="D28" s="1"/>
      <c r="E28" s="212"/>
      <c r="F28" s="1"/>
    </row>
    <row r="29" spans="1:6" x14ac:dyDescent="0.25">
      <c r="A29" s="153">
        <v>44666</v>
      </c>
      <c r="B29" s="224" t="s">
        <v>964</v>
      </c>
      <c r="C29" s="155" t="s">
        <v>176</v>
      </c>
      <c r="D29" s="156" t="s">
        <v>979</v>
      </c>
      <c r="E29" s="215">
        <v>1649095</v>
      </c>
      <c r="F29" s="159"/>
    </row>
    <row r="30" spans="1:6" x14ac:dyDescent="0.25">
      <c r="A30" s="152"/>
      <c r="B30" s="223" t="s">
        <v>980</v>
      </c>
      <c r="C30" s="1"/>
      <c r="D30" s="1"/>
      <c r="E30" s="212"/>
      <c r="F30" s="1"/>
    </row>
    <row r="31" spans="1:6" x14ac:dyDescent="0.25">
      <c r="A31" s="153">
        <v>44666</v>
      </c>
      <c r="B31" s="224" t="s">
        <v>964</v>
      </c>
      <c r="C31" s="155" t="s">
        <v>176</v>
      </c>
      <c r="D31" s="156" t="s">
        <v>981</v>
      </c>
      <c r="E31" s="215">
        <v>1650365</v>
      </c>
      <c r="F31" s="159"/>
    </row>
    <row r="32" spans="1:6" x14ac:dyDescent="0.25">
      <c r="A32" s="152"/>
      <c r="B32" s="223" t="s">
        <v>982</v>
      </c>
      <c r="C32" s="1"/>
      <c r="D32" s="1"/>
      <c r="E32" s="212"/>
      <c r="F32" s="1"/>
    </row>
    <row r="33" spans="1:6" x14ac:dyDescent="0.25">
      <c r="A33" s="153">
        <v>44671</v>
      </c>
      <c r="B33" s="224" t="s">
        <v>964</v>
      </c>
      <c r="C33" s="155" t="s">
        <v>176</v>
      </c>
      <c r="D33" s="156" t="s">
        <v>983</v>
      </c>
      <c r="E33" s="215">
        <v>2205064</v>
      </c>
      <c r="F33" s="159"/>
    </row>
    <row r="34" spans="1:6" x14ac:dyDescent="0.25">
      <c r="A34" s="152"/>
      <c r="B34" s="223" t="s">
        <v>984</v>
      </c>
      <c r="C34" s="1"/>
      <c r="D34" s="1"/>
      <c r="E34" s="212"/>
      <c r="F34" s="1"/>
    </row>
    <row r="35" spans="1:6" x14ac:dyDescent="0.25">
      <c r="A35" s="153">
        <v>44671</v>
      </c>
      <c r="B35" s="224" t="s">
        <v>964</v>
      </c>
      <c r="C35" s="155" t="s">
        <v>176</v>
      </c>
      <c r="D35" s="156" t="s">
        <v>985</v>
      </c>
      <c r="E35" s="215">
        <v>2670592</v>
      </c>
      <c r="F35" s="159"/>
    </row>
    <row r="36" spans="1:6" x14ac:dyDescent="0.25">
      <c r="A36" s="152"/>
      <c r="B36" s="223" t="s">
        <v>986</v>
      </c>
      <c r="C36" s="1"/>
      <c r="D36" s="1"/>
      <c r="E36" s="212"/>
      <c r="F36" s="1"/>
    </row>
    <row r="37" spans="1:6" x14ac:dyDescent="0.25">
      <c r="A37" s="153">
        <v>44678</v>
      </c>
      <c r="B37" s="224" t="s">
        <v>954</v>
      </c>
      <c r="C37" s="155" t="s">
        <v>176</v>
      </c>
      <c r="D37" s="156" t="s">
        <v>987</v>
      </c>
      <c r="E37" s="215">
        <v>1445585</v>
      </c>
      <c r="F37" s="159"/>
    </row>
    <row r="38" spans="1:6" x14ac:dyDescent="0.25">
      <c r="A38" s="152"/>
      <c r="B38" s="223" t="s">
        <v>988</v>
      </c>
      <c r="C38" s="1"/>
      <c r="D38" s="1"/>
      <c r="E38" s="212"/>
      <c r="F38" s="1"/>
    </row>
    <row r="39" spans="1:6" x14ac:dyDescent="0.25">
      <c r="A39" s="153">
        <v>44683</v>
      </c>
      <c r="B39" s="224" t="s">
        <v>964</v>
      </c>
      <c r="C39" s="155" t="s">
        <v>176</v>
      </c>
      <c r="D39" s="156" t="s">
        <v>989</v>
      </c>
      <c r="E39" s="215">
        <v>1743718</v>
      </c>
      <c r="F39" s="159"/>
    </row>
    <row r="40" spans="1:6" x14ac:dyDescent="0.25">
      <c r="A40" s="152"/>
      <c r="B40" s="223" t="s">
        <v>990</v>
      </c>
      <c r="C40" s="1"/>
      <c r="D40" s="1"/>
      <c r="E40" s="212"/>
      <c r="F40" s="1"/>
    </row>
    <row r="41" spans="1:6" x14ac:dyDescent="0.25">
      <c r="A41" s="153">
        <v>44685</v>
      </c>
      <c r="B41" s="224" t="s">
        <v>964</v>
      </c>
      <c r="C41" s="155" t="s">
        <v>176</v>
      </c>
      <c r="D41" s="156" t="s">
        <v>991</v>
      </c>
      <c r="E41" s="215">
        <v>1804530</v>
      </c>
      <c r="F41" s="159"/>
    </row>
    <row r="42" spans="1:6" x14ac:dyDescent="0.25">
      <c r="A42" s="152"/>
      <c r="B42" s="223" t="s">
        <v>992</v>
      </c>
      <c r="C42" s="1"/>
      <c r="D42" s="1"/>
      <c r="E42" s="212"/>
      <c r="F42" s="1"/>
    </row>
    <row r="43" spans="1:6" x14ac:dyDescent="0.25">
      <c r="A43" s="153">
        <v>44688</v>
      </c>
      <c r="B43" s="224" t="s">
        <v>964</v>
      </c>
      <c r="C43" s="155" t="s">
        <v>176</v>
      </c>
      <c r="D43" s="156" t="s">
        <v>993</v>
      </c>
      <c r="E43" s="215">
        <v>1703950</v>
      </c>
      <c r="F43" s="159"/>
    </row>
    <row r="44" spans="1:6" x14ac:dyDescent="0.25">
      <c r="A44" s="152"/>
      <c r="B44" s="223" t="s">
        <v>994</v>
      </c>
      <c r="C44" s="1"/>
      <c r="D44" s="1"/>
      <c r="E44" s="212"/>
      <c r="F44" s="1"/>
    </row>
    <row r="45" spans="1:6" x14ac:dyDescent="0.25">
      <c r="A45" s="153">
        <v>44700</v>
      </c>
      <c r="B45" s="224" t="s">
        <v>581</v>
      </c>
      <c r="C45" s="155" t="s">
        <v>176</v>
      </c>
      <c r="D45" s="156" t="s">
        <v>995</v>
      </c>
      <c r="E45" s="215">
        <v>363785</v>
      </c>
      <c r="F45" s="159"/>
    </row>
    <row r="46" spans="1:6" ht="36" x14ac:dyDescent="0.25">
      <c r="A46" s="152"/>
      <c r="B46" s="223" t="s">
        <v>996</v>
      </c>
      <c r="C46" s="1"/>
      <c r="D46" s="1"/>
      <c r="E46" s="212"/>
      <c r="F46" s="1"/>
    </row>
    <row r="47" spans="1:6" x14ac:dyDescent="0.25">
      <c r="A47" s="153">
        <v>44701</v>
      </c>
      <c r="B47" s="224" t="s">
        <v>964</v>
      </c>
      <c r="C47" s="155" t="s">
        <v>176</v>
      </c>
      <c r="D47" s="156" t="s">
        <v>997</v>
      </c>
      <c r="E47" s="215">
        <v>600000</v>
      </c>
      <c r="F47" s="159"/>
    </row>
    <row r="48" spans="1:6" x14ac:dyDescent="0.25">
      <c r="A48" s="152"/>
      <c r="B48" s="223" t="s">
        <v>998</v>
      </c>
      <c r="C48" s="1"/>
      <c r="D48" s="1"/>
      <c r="E48" s="212"/>
      <c r="F48" s="1"/>
    </row>
    <row r="49" spans="1:6" x14ac:dyDescent="0.25">
      <c r="A49" s="153">
        <v>44701</v>
      </c>
      <c r="B49" s="224" t="s">
        <v>964</v>
      </c>
      <c r="C49" s="155" t="s">
        <v>176</v>
      </c>
      <c r="D49" s="156" t="s">
        <v>999</v>
      </c>
      <c r="E49" s="215">
        <v>1231956</v>
      </c>
      <c r="F49" s="159"/>
    </row>
    <row r="50" spans="1:6" ht="24" x14ac:dyDescent="0.25">
      <c r="A50" s="152"/>
      <c r="B50" s="223" t="s">
        <v>1000</v>
      </c>
      <c r="C50" s="1"/>
      <c r="D50" s="1"/>
      <c r="E50" s="212"/>
      <c r="F50" s="1"/>
    </row>
    <row r="51" spans="1:6" x14ac:dyDescent="0.25">
      <c r="A51" s="153">
        <v>44701</v>
      </c>
      <c r="B51" s="224" t="s">
        <v>964</v>
      </c>
      <c r="C51" s="155" t="s">
        <v>176</v>
      </c>
      <c r="D51" s="156" t="s">
        <v>1001</v>
      </c>
      <c r="E51" s="215">
        <v>1825694</v>
      </c>
      <c r="F51" s="159"/>
    </row>
    <row r="52" spans="1:6" ht="24" x14ac:dyDescent="0.25">
      <c r="A52" s="152"/>
      <c r="B52" s="223" t="s">
        <v>1002</v>
      </c>
      <c r="C52" s="1"/>
      <c r="D52" s="1"/>
      <c r="E52" s="212"/>
      <c r="F52" s="1"/>
    </row>
    <row r="53" spans="1:6" x14ac:dyDescent="0.25">
      <c r="A53" s="153">
        <v>44712</v>
      </c>
      <c r="B53" s="224" t="s">
        <v>964</v>
      </c>
      <c r="C53" s="155" t="s">
        <v>176</v>
      </c>
      <c r="D53" s="156" t="s">
        <v>1003</v>
      </c>
      <c r="E53" s="215">
        <v>2246886</v>
      </c>
      <c r="F53" s="159"/>
    </row>
    <row r="54" spans="1:6" ht="24" x14ac:dyDescent="0.25">
      <c r="A54" s="152"/>
      <c r="B54" s="223" t="s">
        <v>1004</v>
      </c>
      <c r="C54" s="1"/>
      <c r="D54" s="1"/>
      <c r="E54" s="212"/>
      <c r="F54" s="1"/>
    </row>
    <row r="55" spans="1:6" x14ac:dyDescent="0.25">
      <c r="A55" s="153">
        <v>44719</v>
      </c>
      <c r="B55" s="224" t="s">
        <v>954</v>
      </c>
      <c r="C55" s="155" t="s">
        <v>176</v>
      </c>
      <c r="D55" s="156" t="s">
        <v>1005</v>
      </c>
      <c r="E55" s="215">
        <v>795495</v>
      </c>
      <c r="F55" s="159"/>
    </row>
    <row r="56" spans="1:6" x14ac:dyDescent="0.25">
      <c r="A56" s="152"/>
      <c r="B56" s="223" t="s">
        <v>1006</v>
      </c>
      <c r="C56" s="1"/>
      <c r="D56" s="1"/>
      <c r="E56" s="212"/>
      <c r="F56" s="1"/>
    </row>
    <row r="57" spans="1:6" x14ac:dyDescent="0.25">
      <c r="A57" s="153">
        <v>44730</v>
      </c>
      <c r="B57" s="224" t="s">
        <v>954</v>
      </c>
      <c r="C57" s="155" t="s">
        <v>176</v>
      </c>
      <c r="D57" s="156" t="s">
        <v>1007</v>
      </c>
      <c r="E57" s="215">
        <v>1405326</v>
      </c>
      <c r="F57" s="159"/>
    </row>
    <row r="58" spans="1:6" x14ac:dyDescent="0.25">
      <c r="A58" s="152"/>
      <c r="B58" s="223" t="s">
        <v>1008</v>
      </c>
      <c r="C58" s="1"/>
      <c r="D58" s="1"/>
      <c r="E58" s="212"/>
      <c r="F58" s="1"/>
    </row>
    <row r="59" spans="1:6" x14ac:dyDescent="0.25">
      <c r="A59" s="153">
        <v>44734</v>
      </c>
      <c r="B59" s="224" t="s">
        <v>954</v>
      </c>
      <c r="C59" s="155" t="s">
        <v>176</v>
      </c>
      <c r="D59" s="156" t="s">
        <v>1009</v>
      </c>
      <c r="E59" s="215">
        <v>73850</v>
      </c>
      <c r="F59" s="159"/>
    </row>
    <row r="60" spans="1:6" x14ac:dyDescent="0.25">
      <c r="A60" s="152"/>
      <c r="B60" s="223" t="s">
        <v>1010</v>
      </c>
      <c r="C60" s="1"/>
      <c r="D60" s="1"/>
      <c r="E60" s="212"/>
      <c r="F60" s="1"/>
    </row>
    <row r="61" spans="1:6" x14ac:dyDescent="0.25">
      <c r="A61" s="153">
        <v>44740</v>
      </c>
      <c r="B61" s="224" t="s">
        <v>954</v>
      </c>
      <c r="C61" s="155" t="s">
        <v>176</v>
      </c>
      <c r="D61" s="156" t="s">
        <v>1011</v>
      </c>
      <c r="E61" s="215">
        <v>2327535</v>
      </c>
      <c r="F61" s="159"/>
    </row>
    <row r="62" spans="1:6" x14ac:dyDescent="0.25">
      <c r="A62" s="152"/>
      <c r="B62" s="223" t="s">
        <v>1012</v>
      </c>
      <c r="C62" s="1"/>
      <c r="D62" s="1"/>
      <c r="E62" s="212"/>
      <c r="F62" s="1"/>
    </row>
    <row r="63" spans="1:6" x14ac:dyDescent="0.25">
      <c r="A63" s="153">
        <v>44745</v>
      </c>
      <c r="B63" s="224" t="s">
        <v>954</v>
      </c>
      <c r="C63" s="155" t="s">
        <v>176</v>
      </c>
      <c r="D63" s="156" t="s">
        <v>1013</v>
      </c>
      <c r="E63" s="215">
        <v>1928934</v>
      </c>
      <c r="F63" s="159"/>
    </row>
    <row r="64" spans="1:6" x14ac:dyDescent="0.25">
      <c r="A64" s="152"/>
      <c r="B64" s="223" t="s">
        <v>1014</v>
      </c>
      <c r="C64" s="1"/>
      <c r="D64" s="1"/>
      <c r="E64" s="212"/>
      <c r="F64" s="1"/>
    </row>
    <row r="65" spans="1:6" x14ac:dyDescent="0.25">
      <c r="A65" s="153">
        <v>44747</v>
      </c>
      <c r="B65" s="224" t="s">
        <v>964</v>
      </c>
      <c r="C65" s="155" t="s">
        <v>176</v>
      </c>
      <c r="D65" s="156" t="s">
        <v>1015</v>
      </c>
      <c r="E65" s="215">
        <v>567191</v>
      </c>
      <c r="F65" s="159"/>
    </row>
    <row r="66" spans="1:6" x14ac:dyDescent="0.25">
      <c r="A66" s="152"/>
      <c r="B66" s="223" t="s">
        <v>1016</v>
      </c>
      <c r="C66" s="1"/>
      <c r="D66" s="1"/>
      <c r="E66" s="212"/>
      <c r="F66" s="1"/>
    </row>
    <row r="67" spans="1:6" x14ac:dyDescent="0.25">
      <c r="A67" s="153">
        <v>44747</v>
      </c>
      <c r="B67" s="224" t="s">
        <v>964</v>
      </c>
      <c r="C67" s="155" t="s">
        <v>176</v>
      </c>
      <c r="D67" s="156" t="s">
        <v>1017</v>
      </c>
      <c r="E67" s="215">
        <v>882543</v>
      </c>
      <c r="F67" s="159"/>
    </row>
    <row r="68" spans="1:6" x14ac:dyDescent="0.25">
      <c r="A68" s="152"/>
      <c r="B68" s="223" t="s">
        <v>1018</v>
      </c>
      <c r="C68" s="1"/>
      <c r="D68" s="1"/>
      <c r="E68" s="212"/>
      <c r="F68" s="1"/>
    </row>
    <row r="69" spans="1:6" x14ac:dyDescent="0.25">
      <c r="A69" s="153">
        <v>44750</v>
      </c>
      <c r="B69" s="224" t="s">
        <v>964</v>
      </c>
      <c r="C69" s="155" t="s">
        <v>176</v>
      </c>
      <c r="D69" s="156" t="s">
        <v>1019</v>
      </c>
      <c r="E69" s="215">
        <v>1838275</v>
      </c>
      <c r="F69" s="159"/>
    </row>
    <row r="70" spans="1:6" x14ac:dyDescent="0.25">
      <c r="A70" s="152"/>
      <c r="B70" s="223" t="s">
        <v>1020</v>
      </c>
      <c r="C70" s="1"/>
      <c r="D70" s="1"/>
      <c r="E70" s="212"/>
      <c r="F70" s="1"/>
    </row>
    <row r="71" spans="1:6" x14ac:dyDescent="0.25">
      <c r="A71" s="153">
        <v>44753</v>
      </c>
      <c r="B71" s="224" t="s">
        <v>964</v>
      </c>
      <c r="C71" s="155" t="s">
        <v>176</v>
      </c>
      <c r="D71" s="156" t="s">
        <v>1021</v>
      </c>
      <c r="E71" s="215">
        <v>75248</v>
      </c>
      <c r="F71" s="159"/>
    </row>
    <row r="72" spans="1:6" x14ac:dyDescent="0.25">
      <c r="A72" s="152"/>
      <c r="B72" s="223" t="s">
        <v>1022</v>
      </c>
      <c r="C72" s="1"/>
      <c r="D72" s="1"/>
      <c r="E72" s="212"/>
      <c r="F72" s="1"/>
    </row>
    <row r="73" spans="1:6" x14ac:dyDescent="0.25">
      <c r="A73" s="153">
        <v>44756</v>
      </c>
      <c r="B73" s="224" t="s">
        <v>964</v>
      </c>
      <c r="C73" s="155" t="s">
        <v>176</v>
      </c>
      <c r="D73" s="156" t="s">
        <v>1023</v>
      </c>
      <c r="E73" s="215">
        <v>1808064</v>
      </c>
      <c r="F73" s="159"/>
    </row>
    <row r="74" spans="1:6" x14ac:dyDescent="0.25">
      <c r="A74" s="152"/>
      <c r="B74" s="223" t="s">
        <v>1024</v>
      </c>
      <c r="C74" s="1"/>
      <c r="D74" s="1"/>
      <c r="E74" s="212"/>
      <c r="F74" s="1"/>
    </row>
    <row r="75" spans="1:6" x14ac:dyDescent="0.25">
      <c r="A75" s="153">
        <v>44764</v>
      </c>
      <c r="B75" s="224" t="s">
        <v>964</v>
      </c>
      <c r="C75" s="155" t="s">
        <v>176</v>
      </c>
      <c r="D75" s="156" t="s">
        <v>1025</v>
      </c>
      <c r="E75" s="215">
        <v>1953280</v>
      </c>
      <c r="F75" s="159"/>
    </row>
    <row r="76" spans="1:6" x14ac:dyDescent="0.25">
      <c r="A76" s="152"/>
      <c r="B76" s="223" t="s">
        <v>1026</v>
      </c>
      <c r="C76" s="1"/>
      <c r="D76" s="1"/>
      <c r="E76" s="212"/>
      <c r="F76" s="1"/>
    </row>
    <row r="77" spans="1:6" x14ac:dyDescent="0.25">
      <c r="A77" s="153">
        <v>44764</v>
      </c>
      <c r="B77" s="224" t="s">
        <v>964</v>
      </c>
      <c r="C77" s="155" t="s">
        <v>176</v>
      </c>
      <c r="D77" s="156" t="s">
        <v>1027</v>
      </c>
      <c r="E77" s="215">
        <v>17440</v>
      </c>
      <c r="F77" s="159"/>
    </row>
    <row r="78" spans="1:6" x14ac:dyDescent="0.25">
      <c r="A78" s="152"/>
      <c r="B78" s="223" t="s">
        <v>1028</v>
      </c>
      <c r="C78" s="1"/>
      <c r="D78" s="1"/>
      <c r="E78" s="212"/>
      <c r="F78" s="1"/>
    </row>
    <row r="79" spans="1:6" x14ac:dyDescent="0.25">
      <c r="A79" s="153">
        <v>44765</v>
      </c>
      <c r="B79" s="224" t="s">
        <v>964</v>
      </c>
      <c r="C79" s="155" t="s">
        <v>176</v>
      </c>
      <c r="D79" s="156" t="s">
        <v>1029</v>
      </c>
      <c r="E79" s="215">
        <v>1414560</v>
      </c>
      <c r="F79" s="159"/>
    </row>
    <row r="80" spans="1:6" x14ac:dyDescent="0.25">
      <c r="A80" s="152"/>
      <c r="B80" s="223" t="s">
        <v>1030</v>
      </c>
      <c r="C80" s="1"/>
      <c r="D80" s="1"/>
      <c r="E80" s="212"/>
      <c r="F80" s="1"/>
    </row>
    <row r="81" spans="1:6" x14ac:dyDescent="0.25">
      <c r="A81" s="153">
        <v>44769</v>
      </c>
      <c r="B81" s="224" t="s">
        <v>964</v>
      </c>
      <c r="C81" s="155" t="s">
        <v>176</v>
      </c>
      <c r="D81" s="156" t="s">
        <v>1031</v>
      </c>
      <c r="E81" s="215">
        <v>392500</v>
      </c>
      <c r="F81" s="159"/>
    </row>
    <row r="82" spans="1:6" x14ac:dyDescent="0.25">
      <c r="A82" s="152"/>
      <c r="B82" s="223" t="s">
        <v>1032</v>
      </c>
      <c r="C82" s="1"/>
      <c r="D82" s="1"/>
      <c r="E82" s="212"/>
      <c r="F82" s="1"/>
    </row>
    <row r="83" spans="1:6" x14ac:dyDescent="0.25">
      <c r="A83" s="146">
        <v>44774</v>
      </c>
      <c r="B83" s="225"/>
      <c r="C83" s="145"/>
      <c r="D83" s="2"/>
      <c r="E83" s="214">
        <v>1752135</v>
      </c>
      <c r="F83" s="159"/>
    </row>
    <row r="84" spans="1:6" x14ac:dyDescent="0.25">
      <c r="A84" s="5"/>
      <c r="B84" s="223" t="s">
        <v>1033</v>
      </c>
      <c r="C84" s="161"/>
      <c r="D84" s="161"/>
      <c r="E84" s="216"/>
      <c r="F84" s="1"/>
    </row>
    <row r="85" spans="1:6" x14ac:dyDescent="0.25">
      <c r="A85" s="163">
        <v>44779</v>
      </c>
      <c r="B85" s="225"/>
      <c r="C85" s="145"/>
      <c r="D85" s="145"/>
      <c r="E85" s="214">
        <v>1767397</v>
      </c>
      <c r="F85" s="159"/>
    </row>
    <row r="86" spans="1:6" x14ac:dyDescent="0.25">
      <c r="A86" s="164"/>
      <c r="B86" s="223" t="s">
        <v>1034</v>
      </c>
      <c r="C86" s="1"/>
      <c r="D86" s="1"/>
      <c r="E86" s="212"/>
      <c r="F86" s="1"/>
    </row>
    <row r="87" spans="1:6" x14ac:dyDescent="0.25">
      <c r="A87" s="153">
        <v>44786</v>
      </c>
      <c r="B87" s="224" t="s">
        <v>964</v>
      </c>
      <c r="C87" s="155" t="s">
        <v>176</v>
      </c>
      <c r="D87" s="156" t="s">
        <v>1035</v>
      </c>
      <c r="E87" s="215">
        <v>2278198</v>
      </c>
      <c r="F87" s="159"/>
    </row>
    <row r="88" spans="1:6" x14ac:dyDescent="0.25">
      <c r="A88" s="152"/>
      <c r="B88" s="223" t="s">
        <v>1036</v>
      </c>
      <c r="C88" s="1"/>
      <c r="D88" s="1"/>
      <c r="E88" s="212"/>
      <c r="F88" s="1"/>
    </row>
    <row r="89" spans="1:6" x14ac:dyDescent="0.25">
      <c r="A89" s="153">
        <v>44786</v>
      </c>
      <c r="B89" s="224" t="s">
        <v>954</v>
      </c>
      <c r="C89" s="155" t="s">
        <v>176</v>
      </c>
      <c r="D89" s="156" t="s">
        <v>1037</v>
      </c>
      <c r="E89" s="215">
        <v>1872545</v>
      </c>
      <c r="F89" s="159"/>
    </row>
    <row r="90" spans="1:6" x14ac:dyDescent="0.25">
      <c r="A90" s="152"/>
      <c r="B90" s="223" t="s">
        <v>1036</v>
      </c>
      <c r="C90" s="1"/>
      <c r="D90" s="1"/>
      <c r="E90" s="212"/>
      <c r="F90" s="1"/>
    </row>
    <row r="91" spans="1:6" x14ac:dyDescent="0.25">
      <c r="A91" s="153">
        <v>44786</v>
      </c>
      <c r="B91" s="224" t="s">
        <v>1038</v>
      </c>
      <c r="C91" s="155" t="s">
        <v>176</v>
      </c>
      <c r="D91" s="156" t="s">
        <v>1039</v>
      </c>
      <c r="E91" s="215">
        <v>14770.05</v>
      </c>
      <c r="F91" s="159"/>
    </row>
    <row r="92" spans="1:6" x14ac:dyDescent="0.25">
      <c r="A92" s="152"/>
      <c r="B92" s="223" t="s">
        <v>877</v>
      </c>
      <c r="C92" s="1"/>
      <c r="D92" s="1"/>
      <c r="E92" s="212"/>
      <c r="F92" s="1"/>
    </row>
    <row r="93" spans="1:6" x14ac:dyDescent="0.25">
      <c r="A93" s="153">
        <v>44799</v>
      </c>
      <c r="B93" s="224" t="s">
        <v>1040</v>
      </c>
      <c r="C93" s="155" t="s">
        <v>176</v>
      </c>
      <c r="D93" s="156" t="s">
        <v>1041</v>
      </c>
      <c r="E93" s="215">
        <v>886236</v>
      </c>
      <c r="F93" s="159"/>
    </row>
    <row r="94" spans="1:6" x14ac:dyDescent="0.25">
      <c r="A94" s="152"/>
      <c r="B94" s="223" t="s">
        <v>1042</v>
      </c>
      <c r="C94" s="1"/>
      <c r="D94" s="1"/>
      <c r="E94" s="212"/>
      <c r="F94" s="1"/>
    </row>
    <row r="95" spans="1:6" x14ac:dyDescent="0.25">
      <c r="A95" s="153">
        <v>44799</v>
      </c>
      <c r="B95" s="224" t="s">
        <v>1040</v>
      </c>
      <c r="C95" s="155" t="s">
        <v>176</v>
      </c>
      <c r="D95" s="156" t="s">
        <v>1043</v>
      </c>
      <c r="E95" s="215">
        <v>1063842</v>
      </c>
      <c r="F95" s="159"/>
    </row>
    <row r="96" spans="1:6" x14ac:dyDescent="0.25">
      <c r="A96" s="152"/>
      <c r="B96" s="223" t="s">
        <v>1042</v>
      </c>
      <c r="C96" s="1"/>
      <c r="D96" s="1"/>
      <c r="E96" s="212"/>
      <c r="F96" s="1"/>
    </row>
    <row r="97" spans="1:6" x14ac:dyDescent="0.25">
      <c r="A97" s="153">
        <v>44800</v>
      </c>
      <c r="B97" s="224" t="s">
        <v>954</v>
      </c>
      <c r="C97" s="155" t="s">
        <v>176</v>
      </c>
      <c r="D97" s="156" t="s">
        <v>1044</v>
      </c>
      <c r="E97" s="215">
        <v>1755223</v>
      </c>
      <c r="F97" s="159"/>
    </row>
    <row r="98" spans="1:6" x14ac:dyDescent="0.25">
      <c r="A98" s="152"/>
      <c r="B98" s="223" t="s">
        <v>1045</v>
      </c>
      <c r="C98" s="1"/>
      <c r="D98" s="1"/>
      <c r="E98" s="212"/>
      <c r="F98" s="1"/>
    </row>
    <row r="99" spans="1:6" x14ac:dyDescent="0.25">
      <c r="A99" s="146">
        <v>44805</v>
      </c>
      <c r="B99" s="217" t="s">
        <v>954</v>
      </c>
      <c r="C99" s="77" t="s">
        <v>176</v>
      </c>
      <c r="D99" s="2" t="s">
        <v>1103</v>
      </c>
      <c r="E99" s="214">
        <v>1399177</v>
      </c>
      <c r="F99" s="1"/>
    </row>
    <row r="100" spans="1:6" x14ac:dyDescent="0.25">
      <c r="A100" s="146">
        <v>44811</v>
      </c>
      <c r="B100" s="217" t="s">
        <v>1040</v>
      </c>
      <c r="C100" s="77" t="s">
        <v>176</v>
      </c>
      <c r="D100" s="2" t="s">
        <v>1104</v>
      </c>
      <c r="E100" s="214">
        <v>1715112</v>
      </c>
      <c r="F100" s="1"/>
    </row>
    <row r="101" spans="1:6" x14ac:dyDescent="0.25">
      <c r="A101" s="146">
        <v>44821</v>
      </c>
      <c r="B101" s="217" t="s">
        <v>954</v>
      </c>
      <c r="C101" s="77" t="s">
        <v>176</v>
      </c>
      <c r="D101" s="2" t="s">
        <v>1105</v>
      </c>
      <c r="E101" s="214">
        <v>1115347.8</v>
      </c>
      <c r="F101" s="1"/>
    </row>
    <row r="102" spans="1:6" x14ac:dyDescent="0.25">
      <c r="A102" s="146">
        <v>44821</v>
      </c>
      <c r="B102" s="217" t="s">
        <v>954</v>
      </c>
      <c r="C102" s="77" t="s">
        <v>176</v>
      </c>
      <c r="D102" s="2" t="s">
        <v>1106</v>
      </c>
      <c r="E102" s="214">
        <v>1142532.1000000001</v>
      </c>
      <c r="F102" s="1"/>
    </row>
    <row r="103" spans="1:6" x14ac:dyDescent="0.25">
      <c r="A103" s="146">
        <v>44824</v>
      </c>
      <c r="B103" s="217" t="s">
        <v>954</v>
      </c>
      <c r="C103" s="77" t="s">
        <v>176</v>
      </c>
      <c r="D103" s="2" t="s">
        <v>1107</v>
      </c>
      <c r="E103" s="214">
        <v>635438.5</v>
      </c>
      <c r="F103" s="1"/>
    </row>
    <row r="104" spans="1:6" x14ac:dyDescent="0.25">
      <c r="A104" s="146">
        <v>44824</v>
      </c>
      <c r="B104" s="217" t="s">
        <v>954</v>
      </c>
      <c r="C104" s="77" t="s">
        <v>176</v>
      </c>
      <c r="D104" s="2" t="s">
        <v>1108</v>
      </c>
      <c r="E104" s="214">
        <v>629739.5</v>
      </c>
      <c r="F104" s="1"/>
    </row>
    <row r="105" spans="1:6" x14ac:dyDescent="0.25">
      <c r="A105" s="153">
        <v>44838</v>
      </c>
      <c r="B105" s="91" t="s">
        <v>171</v>
      </c>
      <c r="C105" s="232" t="s">
        <v>176</v>
      </c>
      <c r="D105" s="156" t="s">
        <v>1332</v>
      </c>
      <c r="E105" s="233">
        <v>1692122.5</v>
      </c>
      <c r="F105" s="1"/>
    </row>
    <row r="106" spans="1:6" x14ac:dyDescent="0.25">
      <c r="A106" s="153">
        <v>44847</v>
      </c>
      <c r="B106" s="91" t="s">
        <v>171</v>
      </c>
      <c r="C106" s="232" t="s">
        <v>176</v>
      </c>
      <c r="D106" s="156" t="s">
        <v>1333</v>
      </c>
      <c r="E106" s="233">
        <v>1639268</v>
      </c>
      <c r="F106" s="1"/>
    </row>
    <row r="107" spans="1:6" x14ac:dyDescent="0.25">
      <c r="A107" s="153">
        <v>44851</v>
      </c>
      <c r="B107" s="91" t="s">
        <v>171</v>
      </c>
      <c r="C107" s="232" t="s">
        <v>176</v>
      </c>
      <c r="D107" s="156" t="s">
        <v>1334</v>
      </c>
      <c r="E107" s="233">
        <v>39530</v>
      </c>
      <c r="F107" s="1"/>
    </row>
    <row r="108" spans="1:6" x14ac:dyDescent="0.25">
      <c r="A108" s="153">
        <v>44852</v>
      </c>
      <c r="B108" s="91" t="s">
        <v>171</v>
      </c>
      <c r="C108" s="232" t="s">
        <v>176</v>
      </c>
      <c r="D108" s="156" t="s">
        <v>1335</v>
      </c>
      <c r="E108" s="233">
        <v>1832350</v>
      </c>
      <c r="F108" s="1"/>
    </row>
    <row r="109" spans="1:6" ht="24" x14ac:dyDescent="0.25">
      <c r="A109" s="153">
        <v>44862</v>
      </c>
      <c r="B109" s="91" t="s">
        <v>171</v>
      </c>
      <c r="C109" s="232" t="s">
        <v>176</v>
      </c>
      <c r="D109" s="242" t="s">
        <v>1336</v>
      </c>
      <c r="E109" s="233">
        <v>1738852.5</v>
      </c>
      <c r="F109" s="1"/>
    </row>
    <row r="110" spans="1:6" x14ac:dyDescent="0.25">
      <c r="A110" s="153">
        <v>44866</v>
      </c>
      <c r="B110" s="91" t="s">
        <v>171</v>
      </c>
      <c r="C110" s="232" t="s">
        <v>176</v>
      </c>
      <c r="D110" s="156" t="s">
        <v>1337</v>
      </c>
      <c r="E110" s="233">
        <v>1804986.5</v>
      </c>
      <c r="F110" s="1"/>
    </row>
    <row r="111" spans="1:6" x14ac:dyDescent="0.25">
      <c r="A111" s="153">
        <v>44871</v>
      </c>
      <c r="B111" s="91" t="s">
        <v>170</v>
      </c>
      <c r="C111" s="232" t="s">
        <v>176</v>
      </c>
      <c r="D111" s="156" t="s">
        <v>1338</v>
      </c>
      <c r="E111" s="233">
        <v>1790320</v>
      </c>
      <c r="F111" s="1"/>
    </row>
    <row r="112" spans="1:6" x14ac:dyDescent="0.25">
      <c r="A112" s="153">
        <v>44872</v>
      </c>
      <c r="B112" s="91" t="s">
        <v>1339</v>
      </c>
      <c r="C112" s="232" t="s">
        <v>176</v>
      </c>
      <c r="D112" s="156" t="s">
        <v>1340</v>
      </c>
      <c r="E112" s="233">
        <v>1685990</v>
      </c>
      <c r="F112" s="1"/>
    </row>
    <row r="113" spans="1:6" x14ac:dyDescent="0.25">
      <c r="A113" s="153">
        <v>44873</v>
      </c>
      <c r="B113" s="91" t="s">
        <v>170</v>
      </c>
      <c r="C113" s="232" t="s">
        <v>176</v>
      </c>
      <c r="D113" s="156" t="s">
        <v>1341</v>
      </c>
      <c r="E113" s="233">
        <v>373245</v>
      </c>
      <c r="F113" s="1"/>
    </row>
    <row r="114" spans="1:6" x14ac:dyDescent="0.25">
      <c r="A114" s="153">
        <v>44876</v>
      </c>
      <c r="B114" s="91" t="s">
        <v>171</v>
      </c>
      <c r="C114" s="232" t="s">
        <v>176</v>
      </c>
      <c r="D114" s="156" t="s">
        <v>1342</v>
      </c>
      <c r="E114" s="233">
        <v>1193448</v>
      </c>
      <c r="F114" s="1"/>
    </row>
    <row r="115" spans="1:6" x14ac:dyDescent="0.25">
      <c r="A115" s="153">
        <v>44879</v>
      </c>
      <c r="B115" s="91" t="s">
        <v>171</v>
      </c>
      <c r="C115" s="232" t="s">
        <v>176</v>
      </c>
      <c r="D115" s="156" t="s">
        <v>1343</v>
      </c>
      <c r="E115" s="233">
        <v>1166569.1000000001</v>
      </c>
      <c r="F115" s="1"/>
    </row>
    <row r="116" spans="1:6" x14ac:dyDescent="0.25">
      <c r="A116" s="153">
        <v>44881</v>
      </c>
      <c r="B116" s="91" t="s">
        <v>171</v>
      </c>
      <c r="C116" s="232" t="s">
        <v>176</v>
      </c>
      <c r="D116" s="156" t="s">
        <v>1344</v>
      </c>
      <c r="E116" s="233">
        <v>1236122.3</v>
      </c>
      <c r="F116" s="1"/>
    </row>
    <row r="117" spans="1:6" x14ac:dyDescent="0.25">
      <c r="A117" s="153">
        <v>44893</v>
      </c>
      <c r="B117" s="91" t="s">
        <v>171</v>
      </c>
      <c r="C117" s="232" t="s">
        <v>176</v>
      </c>
      <c r="D117" s="156" t="s">
        <v>1345</v>
      </c>
      <c r="E117" s="233">
        <v>1745587.5</v>
      </c>
      <c r="F117" s="1"/>
    </row>
    <row r="118" spans="1:6" x14ac:dyDescent="0.25">
      <c r="A118" s="153">
        <v>44900</v>
      </c>
      <c r="B118" s="91" t="s">
        <v>171</v>
      </c>
      <c r="C118" s="232" t="s">
        <v>176</v>
      </c>
      <c r="D118" s="156" t="s">
        <v>1346</v>
      </c>
      <c r="E118" s="233">
        <v>1186012</v>
      </c>
      <c r="F118" s="1"/>
    </row>
    <row r="119" spans="1:6" x14ac:dyDescent="0.25">
      <c r="A119" s="153">
        <v>44903</v>
      </c>
      <c r="B119" s="91" t="s">
        <v>171</v>
      </c>
      <c r="C119" s="232" t="s">
        <v>176</v>
      </c>
      <c r="D119" s="156" t="s">
        <v>1347</v>
      </c>
      <c r="E119" s="233">
        <v>1213682</v>
      </c>
      <c r="F119" s="1"/>
    </row>
    <row r="120" spans="1:6" x14ac:dyDescent="0.25">
      <c r="A120" s="153">
        <v>44904</v>
      </c>
      <c r="B120" s="91" t="s">
        <v>170</v>
      </c>
      <c r="C120" s="232" t="s">
        <v>176</v>
      </c>
      <c r="D120" s="156" t="s">
        <v>1348</v>
      </c>
      <c r="E120" s="233">
        <v>1850270</v>
      </c>
      <c r="F120" s="1"/>
    </row>
    <row r="121" spans="1:6" x14ac:dyDescent="0.25">
      <c r="A121" s="153">
        <v>44910</v>
      </c>
      <c r="B121" s="91" t="s">
        <v>170</v>
      </c>
      <c r="C121" s="232" t="s">
        <v>176</v>
      </c>
      <c r="D121" s="156" t="s">
        <v>1349</v>
      </c>
      <c r="E121" s="233">
        <v>1502105</v>
      </c>
      <c r="F121" s="1"/>
    </row>
    <row r="122" spans="1:6" x14ac:dyDescent="0.25">
      <c r="A122" s="153">
        <v>44917</v>
      </c>
      <c r="B122" s="91" t="s">
        <v>171</v>
      </c>
      <c r="C122" s="232" t="s">
        <v>176</v>
      </c>
      <c r="D122" s="156" t="s">
        <v>1350</v>
      </c>
      <c r="E122" s="233">
        <v>1212575</v>
      </c>
      <c r="F122" s="1"/>
    </row>
    <row r="123" spans="1:6" x14ac:dyDescent="0.25">
      <c r="A123" s="153">
        <v>44919</v>
      </c>
      <c r="B123" s="91" t="s">
        <v>1351</v>
      </c>
      <c r="C123" s="232" t="s">
        <v>176</v>
      </c>
      <c r="D123" s="156" t="s">
        <v>1352</v>
      </c>
      <c r="E123" s="233">
        <v>59717.75</v>
      </c>
      <c r="F123" s="1"/>
    </row>
    <row r="124" spans="1:6" x14ac:dyDescent="0.25">
      <c r="A124" s="153">
        <v>44923</v>
      </c>
      <c r="B124" s="91" t="s">
        <v>171</v>
      </c>
      <c r="C124" s="232" t="s">
        <v>176</v>
      </c>
      <c r="D124" s="156" t="s">
        <v>1353</v>
      </c>
      <c r="E124" s="233">
        <v>1214797</v>
      </c>
      <c r="F124" s="1"/>
    </row>
    <row r="125" spans="1:6" x14ac:dyDescent="0.25">
      <c r="A125" s="153">
        <v>44924</v>
      </c>
      <c r="B125" s="91" t="s">
        <v>171</v>
      </c>
      <c r="C125" s="232" t="s">
        <v>176</v>
      </c>
      <c r="D125" s="156" t="s">
        <v>1354</v>
      </c>
      <c r="E125" s="233">
        <v>1147146</v>
      </c>
      <c r="F125" s="1"/>
    </row>
    <row r="126" spans="1:6" x14ac:dyDescent="0.25">
      <c r="A126" s="153">
        <v>44931</v>
      </c>
      <c r="B126" s="154" t="s">
        <v>954</v>
      </c>
      <c r="C126" s="155" t="s">
        <v>176</v>
      </c>
      <c r="D126" s="156" t="s">
        <v>1700</v>
      </c>
      <c r="E126" s="215">
        <v>1726570</v>
      </c>
      <c r="F126" s="1"/>
    </row>
    <row r="127" spans="1:6" x14ac:dyDescent="0.25">
      <c r="A127" s="146">
        <v>44935</v>
      </c>
      <c r="B127" s="148" t="s">
        <v>954</v>
      </c>
      <c r="C127" s="77" t="s">
        <v>176</v>
      </c>
      <c r="D127" s="2" t="s">
        <v>1701</v>
      </c>
      <c r="E127" s="214">
        <v>375377.5</v>
      </c>
      <c r="F127" s="1"/>
    </row>
    <row r="128" spans="1:6" x14ac:dyDescent="0.25">
      <c r="A128" s="146">
        <v>44936</v>
      </c>
      <c r="B128" s="148" t="s">
        <v>964</v>
      </c>
      <c r="C128" s="77" t="s">
        <v>176</v>
      </c>
      <c r="D128" s="2" t="s">
        <v>1702</v>
      </c>
      <c r="E128" s="214">
        <v>1792294</v>
      </c>
      <c r="F128" s="1"/>
    </row>
    <row r="129" spans="1:6" x14ac:dyDescent="0.25">
      <c r="A129" s="146">
        <v>44936</v>
      </c>
      <c r="B129" s="148" t="s">
        <v>964</v>
      </c>
      <c r="C129" s="77" t="s">
        <v>176</v>
      </c>
      <c r="D129" s="2" t="s">
        <v>1703</v>
      </c>
      <c r="E129" s="214">
        <v>1752178</v>
      </c>
      <c r="F129" s="1"/>
    </row>
    <row r="130" spans="1:6" x14ac:dyDescent="0.25">
      <c r="A130" s="146">
        <v>44937</v>
      </c>
      <c r="B130" s="148" t="s">
        <v>954</v>
      </c>
      <c r="C130" s="77" t="s">
        <v>176</v>
      </c>
      <c r="D130" s="2" t="s">
        <v>1704</v>
      </c>
      <c r="E130" s="214">
        <v>1234450</v>
      </c>
      <c r="F130" s="1"/>
    </row>
    <row r="131" spans="1:6" x14ac:dyDescent="0.25">
      <c r="A131" s="146">
        <v>44941</v>
      </c>
      <c r="B131" s="148" t="s">
        <v>964</v>
      </c>
      <c r="C131" s="77" t="s">
        <v>176</v>
      </c>
      <c r="D131" s="2" t="s">
        <v>1705</v>
      </c>
      <c r="E131" s="214">
        <v>1980919</v>
      </c>
      <c r="F131" s="1"/>
    </row>
    <row r="132" spans="1:6" x14ac:dyDescent="0.25">
      <c r="A132" s="146">
        <v>44942</v>
      </c>
      <c r="B132" s="148" t="s">
        <v>954</v>
      </c>
      <c r="C132" s="77" t="s">
        <v>176</v>
      </c>
      <c r="D132" s="2" t="s">
        <v>1706</v>
      </c>
      <c r="E132" s="214">
        <v>1234722</v>
      </c>
      <c r="F132" s="1"/>
    </row>
    <row r="133" spans="1:6" x14ac:dyDescent="0.25">
      <c r="A133" s="146">
        <v>44944</v>
      </c>
      <c r="B133" s="148" t="s">
        <v>964</v>
      </c>
      <c r="C133" s="77" t="s">
        <v>176</v>
      </c>
      <c r="D133" s="2" t="s">
        <v>1707</v>
      </c>
      <c r="E133" s="214">
        <v>1590183</v>
      </c>
      <c r="F133" s="1"/>
    </row>
    <row r="134" spans="1:6" x14ac:dyDescent="0.25">
      <c r="A134" s="146">
        <v>44947</v>
      </c>
      <c r="B134" s="148" t="s">
        <v>964</v>
      </c>
      <c r="C134" s="77" t="s">
        <v>176</v>
      </c>
      <c r="D134" s="2" t="s">
        <v>1708</v>
      </c>
      <c r="E134" s="214">
        <v>2432749</v>
      </c>
      <c r="F134" s="1"/>
    </row>
    <row r="135" spans="1:6" x14ac:dyDescent="0.25">
      <c r="A135" s="146">
        <v>44947</v>
      </c>
      <c r="B135" s="148" t="s">
        <v>964</v>
      </c>
      <c r="C135" s="77" t="s">
        <v>176</v>
      </c>
      <c r="D135" s="2" t="s">
        <v>1709</v>
      </c>
      <c r="E135" s="214">
        <v>390200</v>
      </c>
      <c r="F135" s="1"/>
    </row>
    <row r="136" spans="1:6" x14ac:dyDescent="0.25">
      <c r="A136" s="146">
        <v>44948</v>
      </c>
      <c r="B136" s="148" t="s">
        <v>964</v>
      </c>
      <c r="C136" s="77" t="s">
        <v>176</v>
      </c>
      <c r="D136" s="2" t="s">
        <v>1710</v>
      </c>
      <c r="E136" s="214">
        <v>1933180</v>
      </c>
      <c r="F136" s="1"/>
    </row>
    <row r="137" spans="1:6" x14ac:dyDescent="0.25">
      <c r="A137" s="146">
        <v>44949</v>
      </c>
      <c r="B137" s="148" t="s">
        <v>964</v>
      </c>
      <c r="C137" s="77" t="s">
        <v>176</v>
      </c>
      <c r="D137" s="2" t="s">
        <v>1711</v>
      </c>
      <c r="E137" s="214">
        <v>2356412</v>
      </c>
      <c r="F137" s="1"/>
    </row>
    <row r="138" spans="1:6" x14ac:dyDescent="0.25">
      <c r="A138" s="146">
        <v>44957</v>
      </c>
      <c r="B138" s="148" t="s">
        <v>964</v>
      </c>
      <c r="C138" s="77" t="s">
        <v>176</v>
      </c>
      <c r="D138" s="2" t="s">
        <v>1712</v>
      </c>
      <c r="E138" s="214">
        <v>1747390</v>
      </c>
      <c r="F138" s="1"/>
    </row>
    <row r="139" spans="1:6" x14ac:dyDescent="0.25">
      <c r="A139" s="146">
        <v>44957</v>
      </c>
      <c r="B139" s="148" t="s">
        <v>964</v>
      </c>
      <c r="C139" s="77" t="s">
        <v>176</v>
      </c>
      <c r="D139" s="2" t="s">
        <v>1713</v>
      </c>
      <c r="E139" s="214">
        <v>587000</v>
      </c>
      <c r="F139" s="1"/>
    </row>
    <row r="140" spans="1:6" x14ac:dyDescent="0.25">
      <c r="A140" s="146">
        <v>44957</v>
      </c>
      <c r="B140" s="148" t="s">
        <v>964</v>
      </c>
      <c r="C140" s="77" t="s">
        <v>176</v>
      </c>
      <c r="D140" s="2" t="s">
        <v>1714</v>
      </c>
      <c r="E140" s="214">
        <v>1949861</v>
      </c>
      <c r="F140" s="1"/>
    </row>
    <row r="141" spans="1:6" x14ac:dyDescent="0.25">
      <c r="A141" s="146">
        <v>44961</v>
      </c>
      <c r="B141" s="148" t="s">
        <v>964</v>
      </c>
      <c r="C141" s="77" t="s">
        <v>176</v>
      </c>
      <c r="D141" s="2" t="s">
        <v>1715</v>
      </c>
      <c r="E141" s="214">
        <v>390942</v>
      </c>
      <c r="F141" s="1"/>
    </row>
    <row r="142" spans="1:6" x14ac:dyDescent="0.25">
      <c r="A142" s="146">
        <v>44964</v>
      </c>
      <c r="B142" s="148" t="s">
        <v>964</v>
      </c>
      <c r="C142" s="77" t="s">
        <v>176</v>
      </c>
      <c r="D142" s="2" t="s">
        <v>1716</v>
      </c>
      <c r="E142" s="214">
        <v>100964</v>
      </c>
      <c r="F142" s="1"/>
    </row>
    <row r="143" spans="1:6" x14ac:dyDescent="0.25">
      <c r="A143" s="146">
        <v>44964</v>
      </c>
      <c r="B143" s="148" t="s">
        <v>964</v>
      </c>
      <c r="C143" s="77" t="s">
        <v>176</v>
      </c>
      <c r="D143" s="2" t="s">
        <v>1717</v>
      </c>
      <c r="E143" s="214">
        <v>1974416</v>
      </c>
      <c r="F143" s="1"/>
    </row>
    <row r="144" spans="1:6" x14ac:dyDescent="0.25">
      <c r="A144" s="146">
        <v>44965</v>
      </c>
      <c r="B144" s="148" t="s">
        <v>964</v>
      </c>
      <c r="C144" s="77" t="s">
        <v>176</v>
      </c>
      <c r="D144" s="2" t="s">
        <v>1718</v>
      </c>
      <c r="E144" s="214">
        <v>2466704</v>
      </c>
      <c r="F144" s="1"/>
    </row>
    <row r="145" spans="1:6" x14ac:dyDescent="0.25">
      <c r="A145" s="146">
        <v>44968</v>
      </c>
      <c r="B145" s="148" t="s">
        <v>964</v>
      </c>
      <c r="C145" s="77" t="s">
        <v>176</v>
      </c>
      <c r="D145" s="2" t="s">
        <v>1719</v>
      </c>
      <c r="E145" s="214">
        <v>1269268</v>
      </c>
      <c r="F145" s="1"/>
    </row>
    <row r="146" spans="1:6" x14ac:dyDescent="0.25">
      <c r="A146" s="146">
        <v>44968</v>
      </c>
      <c r="B146" s="148" t="s">
        <v>964</v>
      </c>
      <c r="C146" s="77" t="s">
        <v>176</v>
      </c>
      <c r="D146" s="2" t="s">
        <v>1720</v>
      </c>
      <c r="E146" s="214">
        <v>1042220</v>
      </c>
      <c r="F146" s="1"/>
    </row>
    <row r="147" spans="1:6" x14ac:dyDescent="0.25">
      <c r="A147" s="146">
        <v>44970</v>
      </c>
      <c r="B147" s="148" t="s">
        <v>964</v>
      </c>
      <c r="C147" s="77" t="s">
        <v>176</v>
      </c>
      <c r="D147" s="2" t="s">
        <v>1721</v>
      </c>
      <c r="E147" s="214">
        <v>1454506</v>
      </c>
      <c r="F147" s="1"/>
    </row>
    <row r="148" spans="1:6" x14ac:dyDescent="0.25">
      <c r="A148" s="146">
        <v>44970</v>
      </c>
      <c r="B148" s="148" t="s">
        <v>964</v>
      </c>
      <c r="C148" s="77" t="s">
        <v>176</v>
      </c>
      <c r="D148" s="2" t="s">
        <v>1722</v>
      </c>
      <c r="E148" s="214">
        <v>832832</v>
      </c>
      <c r="F148" s="1"/>
    </row>
    <row r="149" spans="1:6" x14ac:dyDescent="0.25">
      <c r="A149" s="146">
        <v>44975</v>
      </c>
      <c r="B149" s="148" t="s">
        <v>964</v>
      </c>
      <c r="C149" s="77" t="s">
        <v>176</v>
      </c>
      <c r="D149" s="2" t="s">
        <v>1723</v>
      </c>
      <c r="E149" s="214">
        <v>1737736</v>
      </c>
      <c r="F149" s="1"/>
    </row>
    <row r="150" spans="1:6" x14ac:dyDescent="0.25">
      <c r="A150" s="146">
        <v>44977</v>
      </c>
      <c r="B150" s="148" t="s">
        <v>964</v>
      </c>
      <c r="C150" s="77" t="s">
        <v>176</v>
      </c>
      <c r="D150" s="2" t="s">
        <v>1724</v>
      </c>
      <c r="E150" s="214">
        <v>1505334</v>
      </c>
      <c r="F150" s="1"/>
    </row>
    <row r="151" spans="1:6" x14ac:dyDescent="0.25">
      <c r="A151" s="146">
        <v>44981</v>
      </c>
      <c r="B151" s="148" t="s">
        <v>964</v>
      </c>
      <c r="C151" s="77" t="s">
        <v>176</v>
      </c>
      <c r="D151" s="2" t="s">
        <v>1725</v>
      </c>
      <c r="E151" s="214">
        <v>1775818</v>
      </c>
      <c r="F151" s="1"/>
    </row>
    <row r="152" spans="1:6" x14ac:dyDescent="0.25">
      <c r="A152" s="146">
        <v>44983</v>
      </c>
      <c r="B152" s="148" t="s">
        <v>964</v>
      </c>
      <c r="C152" s="77" t="s">
        <v>176</v>
      </c>
      <c r="D152" s="2" t="s">
        <v>1726</v>
      </c>
      <c r="E152" s="214">
        <v>1797355</v>
      </c>
      <c r="F152" s="1"/>
    </row>
    <row r="153" spans="1:6" x14ac:dyDescent="0.25">
      <c r="A153" s="146">
        <v>44987</v>
      </c>
      <c r="B153" s="148" t="s">
        <v>964</v>
      </c>
      <c r="C153" s="77" t="s">
        <v>176</v>
      </c>
      <c r="D153" s="2" t="s">
        <v>1727</v>
      </c>
      <c r="E153" s="214">
        <v>1789076</v>
      </c>
      <c r="F153" s="1"/>
    </row>
    <row r="154" spans="1:6" x14ac:dyDescent="0.25">
      <c r="A154" s="146">
        <v>44990</v>
      </c>
      <c r="B154" s="148" t="s">
        <v>964</v>
      </c>
      <c r="C154" s="77" t="s">
        <v>176</v>
      </c>
      <c r="D154" s="2" t="s">
        <v>1728</v>
      </c>
      <c r="E154" s="214">
        <v>1755894</v>
      </c>
      <c r="F154" s="1"/>
    </row>
    <row r="155" spans="1:6" x14ac:dyDescent="0.25">
      <c r="A155" s="146">
        <v>44991</v>
      </c>
      <c r="B155" s="148" t="s">
        <v>964</v>
      </c>
      <c r="C155" s="77" t="s">
        <v>176</v>
      </c>
      <c r="D155" s="2" t="s">
        <v>1729</v>
      </c>
      <c r="E155" s="214">
        <v>2364798</v>
      </c>
      <c r="F155" s="1"/>
    </row>
    <row r="156" spans="1:6" x14ac:dyDescent="0.25">
      <c r="A156" s="146">
        <v>44993</v>
      </c>
      <c r="B156" s="148" t="s">
        <v>954</v>
      </c>
      <c r="C156" s="77" t="s">
        <v>176</v>
      </c>
      <c r="D156" s="2" t="s">
        <v>1730</v>
      </c>
      <c r="E156" s="214">
        <v>355000</v>
      </c>
      <c r="F156" s="1"/>
    </row>
    <row r="157" spans="1:6" x14ac:dyDescent="0.25">
      <c r="A157" s="146">
        <v>44995</v>
      </c>
      <c r="B157" s="148" t="s">
        <v>964</v>
      </c>
      <c r="C157" s="77" t="s">
        <v>176</v>
      </c>
      <c r="D157" s="2" t="s">
        <v>1731</v>
      </c>
      <c r="E157" s="214">
        <v>1198920</v>
      </c>
      <c r="F157" s="1"/>
    </row>
    <row r="158" spans="1:6" x14ac:dyDescent="0.25">
      <c r="A158" s="146">
        <v>44995</v>
      </c>
      <c r="B158" s="148" t="s">
        <v>964</v>
      </c>
      <c r="C158" s="77" t="s">
        <v>176</v>
      </c>
      <c r="D158" s="2" t="s">
        <v>1732</v>
      </c>
      <c r="E158" s="214">
        <v>727568</v>
      </c>
      <c r="F158" s="1"/>
    </row>
    <row r="159" spans="1:6" x14ac:dyDescent="0.25">
      <c r="A159" s="146">
        <v>45001</v>
      </c>
      <c r="B159" s="148" t="s">
        <v>964</v>
      </c>
      <c r="C159" s="77" t="s">
        <v>176</v>
      </c>
      <c r="D159" s="2" t="s">
        <v>1922</v>
      </c>
      <c r="E159" s="214">
        <v>1693038</v>
      </c>
      <c r="F159" s="1"/>
    </row>
    <row r="160" spans="1:6" x14ac:dyDescent="0.25">
      <c r="A160" s="153">
        <v>45002</v>
      </c>
      <c r="B160" s="154" t="s">
        <v>964</v>
      </c>
      <c r="C160" s="155" t="s">
        <v>176</v>
      </c>
      <c r="D160" s="156" t="s">
        <v>1923</v>
      </c>
      <c r="E160" s="215">
        <v>197880</v>
      </c>
      <c r="F160" s="1"/>
    </row>
    <row r="161" spans="1:6" x14ac:dyDescent="0.25">
      <c r="A161" s="153">
        <v>45003</v>
      </c>
      <c r="B161" s="154" t="s">
        <v>954</v>
      </c>
      <c r="C161" s="155" t="s">
        <v>176</v>
      </c>
      <c r="D161" s="156" t="s">
        <v>1924</v>
      </c>
      <c r="E161" s="215">
        <v>1478125</v>
      </c>
      <c r="F161" s="1"/>
    </row>
    <row r="162" spans="1:6" x14ac:dyDescent="0.25">
      <c r="A162" s="153">
        <v>45003</v>
      </c>
      <c r="B162" s="154" t="s">
        <v>964</v>
      </c>
      <c r="C162" s="155" t="s">
        <v>176</v>
      </c>
      <c r="D162" s="156" t="s">
        <v>1925</v>
      </c>
      <c r="E162" s="215">
        <v>2264925</v>
      </c>
      <c r="F162" s="1"/>
    </row>
    <row r="163" spans="1:6" x14ac:dyDescent="0.25">
      <c r="A163" s="153">
        <v>45004</v>
      </c>
      <c r="B163" s="154" t="s">
        <v>964</v>
      </c>
      <c r="C163" s="155" t="s">
        <v>176</v>
      </c>
      <c r="D163" s="156" t="s">
        <v>1926</v>
      </c>
      <c r="E163" s="215">
        <v>1744956</v>
      </c>
      <c r="F163" s="1"/>
    </row>
    <row r="164" spans="1:6" x14ac:dyDescent="0.25">
      <c r="A164" s="153">
        <v>45004</v>
      </c>
      <c r="B164" s="154" t="s">
        <v>964</v>
      </c>
      <c r="C164" s="155" t="s">
        <v>176</v>
      </c>
      <c r="D164" s="156" t="s">
        <v>1927</v>
      </c>
      <c r="E164" s="215">
        <v>574425</v>
      </c>
      <c r="F164" s="1"/>
    </row>
    <row r="165" spans="1:6" x14ac:dyDescent="0.25">
      <c r="A165" s="153">
        <v>45009</v>
      </c>
      <c r="B165" s="154" t="s">
        <v>964</v>
      </c>
      <c r="C165" s="155" t="s">
        <v>176</v>
      </c>
      <c r="D165" s="156" t="s">
        <v>1928</v>
      </c>
      <c r="E165" s="215">
        <v>1759432</v>
      </c>
      <c r="F165" s="1"/>
    </row>
    <row r="166" spans="1:6" x14ac:dyDescent="0.25">
      <c r="A166" s="153">
        <v>45009</v>
      </c>
      <c r="B166" s="154" t="s">
        <v>964</v>
      </c>
      <c r="C166" s="155" t="s">
        <v>176</v>
      </c>
      <c r="D166" s="156" t="s">
        <v>1929</v>
      </c>
      <c r="E166" s="215">
        <v>572125</v>
      </c>
      <c r="F166" s="1"/>
    </row>
    <row r="167" spans="1:6" x14ac:dyDescent="0.25">
      <c r="A167" s="153">
        <v>45010</v>
      </c>
      <c r="B167" s="154" t="s">
        <v>964</v>
      </c>
      <c r="C167" s="155" t="s">
        <v>176</v>
      </c>
      <c r="D167" s="156" t="s">
        <v>1930</v>
      </c>
      <c r="E167" s="215">
        <v>2314150</v>
      </c>
      <c r="F167" s="1"/>
    </row>
    <row r="168" spans="1:6" x14ac:dyDescent="0.25">
      <c r="A168" s="153">
        <v>45012</v>
      </c>
      <c r="B168" s="154" t="s">
        <v>964</v>
      </c>
      <c r="C168" s="155" t="s">
        <v>176</v>
      </c>
      <c r="D168" s="156" t="s">
        <v>1931</v>
      </c>
      <c r="E168" s="215">
        <v>1183014</v>
      </c>
      <c r="F168" s="1"/>
    </row>
    <row r="169" spans="1:6" x14ac:dyDescent="0.25">
      <c r="A169" s="153">
        <v>45012</v>
      </c>
      <c r="B169" s="154" t="s">
        <v>964</v>
      </c>
      <c r="C169" s="155" t="s">
        <v>176</v>
      </c>
      <c r="D169" s="156" t="s">
        <v>1932</v>
      </c>
      <c r="E169" s="215">
        <v>1109050</v>
      </c>
      <c r="F169" s="1"/>
    </row>
    <row r="170" spans="1:6" x14ac:dyDescent="0.25">
      <c r="A170" s="146">
        <v>45017</v>
      </c>
      <c r="B170" s="148" t="s">
        <v>964</v>
      </c>
      <c r="C170" s="77" t="s">
        <v>176</v>
      </c>
      <c r="D170" s="2" t="s">
        <v>2286</v>
      </c>
      <c r="E170" s="214">
        <v>2369520</v>
      </c>
      <c r="F170" s="1"/>
    </row>
    <row r="171" spans="1:6" x14ac:dyDescent="0.25">
      <c r="A171" s="146">
        <v>45018</v>
      </c>
      <c r="B171" s="148" t="s">
        <v>964</v>
      </c>
      <c r="C171" s="77" t="s">
        <v>176</v>
      </c>
      <c r="D171" s="2" t="s">
        <v>2287</v>
      </c>
      <c r="E171" s="214">
        <v>2320117</v>
      </c>
      <c r="F171" s="1"/>
    </row>
    <row r="172" spans="1:6" x14ac:dyDescent="0.25">
      <c r="A172" s="146">
        <v>45020</v>
      </c>
      <c r="B172" s="148" t="s">
        <v>964</v>
      </c>
      <c r="C172" s="77" t="s">
        <v>176</v>
      </c>
      <c r="D172" s="2" t="s">
        <v>2288</v>
      </c>
      <c r="E172" s="214">
        <v>403214</v>
      </c>
      <c r="F172" s="1"/>
    </row>
    <row r="173" spans="1:6" x14ac:dyDescent="0.25">
      <c r="A173" s="146">
        <v>45020</v>
      </c>
      <c r="B173" s="148" t="s">
        <v>964</v>
      </c>
      <c r="C173" s="77" t="s">
        <v>176</v>
      </c>
      <c r="D173" s="2" t="s">
        <v>2289</v>
      </c>
      <c r="E173" s="214">
        <v>1158616</v>
      </c>
      <c r="F173" s="1"/>
    </row>
    <row r="174" spans="1:6" x14ac:dyDescent="0.25">
      <c r="A174" s="146">
        <v>45020</v>
      </c>
      <c r="B174" s="148" t="s">
        <v>2083</v>
      </c>
      <c r="C174" s="77" t="s">
        <v>176</v>
      </c>
      <c r="D174" s="2" t="s">
        <v>2290</v>
      </c>
      <c r="E174" s="214">
        <v>15000</v>
      </c>
      <c r="F174" s="1"/>
    </row>
    <row r="175" spans="1:6" x14ac:dyDescent="0.25">
      <c r="A175" s="146">
        <v>45021</v>
      </c>
      <c r="B175" s="148" t="s">
        <v>964</v>
      </c>
      <c r="C175" s="77" t="s">
        <v>176</v>
      </c>
      <c r="D175" s="2" t="s">
        <v>2291</v>
      </c>
      <c r="E175" s="214">
        <v>2306997</v>
      </c>
      <c r="F175" s="1"/>
    </row>
    <row r="176" spans="1:6" x14ac:dyDescent="0.25">
      <c r="A176" s="146">
        <v>45023</v>
      </c>
      <c r="B176" s="148" t="s">
        <v>964</v>
      </c>
      <c r="C176" s="77" t="s">
        <v>176</v>
      </c>
      <c r="D176" s="2" t="s">
        <v>2292</v>
      </c>
      <c r="E176" s="214">
        <v>2332280</v>
      </c>
      <c r="F176" s="1"/>
    </row>
    <row r="177" spans="1:6" x14ac:dyDescent="0.25">
      <c r="A177" s="146">
        <v>45027</v>
      </c>
      <c r="B177" s="148" t="s">
        <v>2083</v>
      </c>
      <c r="C177" s="77" t="s">
        <v>176</v>
      </c>
      <c r="D177" s="2" t="s">
        <v>2293</v>
      </c>
      <c r="E177" s="214">
        <v>3000</v>
      </c>
      <c r="F177" s="1"/>
    </row>
    <row r="178" spans="1:6" x14ac:dyDescent="0.25">
      <c r="A178" s="146">
        <v>45028</v>
      </c>
      <c r="B178" s="148" t="s">
        <v>964</v>
      </c>
      <c r="C178" s="77" t="s">
        <v>176</v>
      </c>
      <c r="D178" s="2" t="s">
        <v>2294</v>
      </c>
      <c r="E178" s="214">
        <v>772272</v>
      </c>
      <c r="F178" s="1"/>
    </row>
    <row r="179" spans="1:6" x14ac:dyDescent="0.25">
      <c r="A179" s="146">
        <v>45028</v>
      </c>
      <c r="B179" s="148" t="s">
        <v>964</v>
      </c>
      <c r="C179" s="77" t="s">
        <v>176</v>
      </c>
      <c r="D179" s="2" t="s">
        <v>2295</v>
      </c>
      <c r="E179" s="214">
        <v>1134735</v>
      </c>
      <c r="F179" s="1"/>
    </row>
    <row r="180" spans="1:6" x14ac:dyDescent="0.25">
      <c r="A180" s="146">
        <v>45036</v>
      </c>
      <c r="B180" s="148" t="s">
        <v>964</v>
      </c>
      <c r="C180" s="77" t="s">
        <v>176</v>
      </c>
      <c r="D180" s="2" t="s">
        <v>2296</v>
      </c>
      <c r="E180" s="214">
        <v>375000</v>
      </c>
      <c r="F180" s="1"/>
    </row>
    <row r="181" spans="1:6" x14ac:dyDescent="0.25">
      <c r="A181" s="146">
        <v>45042</v>
      </c>
      <c r="B181" s="148" t="s">
        <v>529</v>
      </c>
      <c r="C181" s="77" t="s">
        <v>2272</v>
      </c>
      <c r="D181" s="2" t="s">
        <v>2297</v>
      </c>
      <c r="E181" s="214">
        <v>-192081.51</v>
      </c>
      <c r="F181" s="1"/>
    </row>
    <row r="182" spans="1:6" x14ac:dyDescent="0.25">
      <c r="A182" s="146">
        <v>45062</v>
      </c>
      <c r="B182" s="148" t="s">
        <v>2298</v>
      </c>
      <c r="C182" s="77" t="s">
        <v>176</v>
      </c>
      <c r="D182" s="2" t="s">
        <v>2299</v>
      </c>
      <c r="E182" s="214">
        <v>116650</v>
      </c>
      <c r="F182" s="1"/>
    </row>
    <row r="183" spans="1:6" x14ac:dyDescent="0.25">
      <c r="A183" s="146">
        <v>45083</v>
      </c>
      <c r="B183" s="148" t="s">
        <v>954</v>
      </c>
      <c r="C183" s="77" t="s">
        <v>176</v>
      </c>
      <c r="D183" s="2" t="s">
        <v>2300</v>
      </c>
      <c r="E183" s="214">
        <v>183510</v>
      </c>
      <c r="F183" s="1"/>
    </row>
    <row r="184" spans="1:6" x14ac:dyDescent="0.25">
      <c r="A184" s="146">
        <v>45108</v>
      </c>
      <c r="B184" s="148" t="s">
        <v>954</v>
      </c>
      <c r="C184" s="77" t="s">
        <v>2272</v>
      </c>
      <c r="D184" s="2" t="s">
        <v>2421</v>
      </c>
      <c r="E184" s="214">
        <v>-564830</v>
      </c>
      <c r="F184" s="1"/>
    </row>
    <row r="185" spans="1:6" x14ac:dyDescent="0.25">
      <c r="A185" s="146">
        <v>45108</v>
      </c>
      <c r="B185" s="148" t="s">
        <v>954</v>
      </c>
      <c r="C185" s="77" t="s">
        <v>176</v>
      </c>
      <c r="D185" s="2" t="s">
        <v>2421</v>
      </c>
      <c r="E185" s="214">
        <v>564830</v>
      </c>
      <c r="F185" s="1"/>
    </row>
    <row r="186" spans="1:6" x14ac:dyDescent="0.25">
      <c r="A186" s="146">
        <v>45133</v>
      </c>
      <c r="B186" s="148" t="s">
        <v>2422</v>
      </c>
      <c r="C186" s="77" t="s">
        <v>176</v>
      </c>
      <c r="D186" s="2" t="s">
        <v>2423</v>
      </c>
      <c r="E186" s="214">
        <v>329800</v>
      </c>
      <c r="F186" s="1"/>
    </row>
    <row r="187" spans="1:6" x14ac:dyDescent="0.25">
      <c r="A187" s="146">
        <v>45187</v>
      </c>
      <c r="B187" s="148" t="s">
        <v>954</v>
      </c>
      <c r="C187" s="77" t="s">
        <v>176</v>
      </c>
      <c r="D187" s="2" t="s">
        <v>2424</v>
      </c>
      <c r="E187" s="214">
        <v>161037.5</v>
      </c>
      <c r="F187" s="1"/>
    </row>
    <row r="188" spans="1:6" x14ac:dyDescent="0.25">
      <c r="A188" s="153"/>
      <c r="B188" s="91"/>
      <c r="C188" s="232"/>
      <c r="D188" s="156"/>
      <c r="E188" s="233"/>
      <c r="F188" s="1"/>
    </row>
    <row r="189" spans="1:6" x14ac:dyDescent="0.25">
      <c r="A189" s="153"/>
      <c r="B189" s="91"/>
      <c r="C189" s="232"/>
      <c r="D189" s="156"/>
      <c r="E189" s="233"/>
      <c r="F189" s="1"/>
    </row>
    <row r="190" spans="1:6" x14ac:dyDescent="0.25">
      <c r="A190" s="153"/>
      <c r="B190" s="91"/>
      <c r="C190" s="232"/>
      <c r="D190" s="156"/>
      <c r="E190" s="233"/>
      <c r="F190" s="1"/>
    </row>
    <row r="191" spans="1:6" x14ac:dyDescent="0.25">
      <c r="A191" s="295"/>
      <c r="B191" s="295"/>
      <c r="C191" s="295"/>
      <c r="D191" s="295"/>
      <c r="E191" s="214">
        <f>SUM(E7:E190)</f>
        <v>173868440.58999997</v>
      </c>
      <c r="F191" s="1"/>
    </row>
  </sheetData>
  <mergeCells count="6">
    <mergeCell ref="A191:D191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D5E8-A69A-4D7C-AD27-2B6C7817FEB5}">
  <dimension ref="A1:E33"/>
  <sheetViews>
    <sheetView workbookViewId="0">
      <selection activeCell="E33" sqref="E33"/>
    </sheetView>
  </sheetViews>
  <sheetFormatPr defaultRowHeight="15" x14ac:dyDescent="0.25"/>
  <cols>
    <col min="2" max="2" width="28.5703125" bestFit="1" customWidth="1"/>
    <col min="3" max="3" width="8" bestFit="1" customWidth="1"/>
    <col min="4" max="4" width="10" bestFit="1" customWidth="1"/>
    <col min="5" max="5" width="12.85546875" style="34" bestFit="1" customWidth="1"/>
  </cols>
  <sheetData>
    <row r="1" spans="1:5" ht="15.75" x14ac:dyDescent="0.25">
      <c r="A1" s="293" t="s">
        <v>1736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1737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44949</v>
      </c>
      <c r="B5" s="148" t="s">
        <v>1738</v>
      </c>
      <c r="C5" s="77" t="s">
        <v>176</v>
      </c>
      <c r="D5" s="2" t="s">
        <v>1739</v>
      </c>
      <c r="E5" s="214">
        <v>231904.89</v>
      </c>
    </row>
    <row r="6" spans="1:5" x14ac:dyDescent="0.25">
      <c r="A6" s="146">
        <v>44953</v>
      </c>
      <c r="B6" s="148" t="s">
        <v>1738</v>
      </c>
      <c r="C6" s="77" t="s">
        <v>176</v>
      </c>
      <c r="D6" s="2" t="s">
        <v>1740</v>
      </c>
      <c r="E6" s="214">
        <v>223437.5</v>
      </c>
    </row>
    <row r="7" spans="1:5" x14ac:dyDescent="0.25">
      <c r="A7" s="146">
        <v>44973</v>
      </c>
      <c r="B7" s="148" t="s">
        <v>1738</v>
      </c>
      <c r="C7" s="77" t="s">
        <v>176</v>
      </c>
      <c r="D7" s="2" t="s">
        <v>1741</v>
      </c>
      <c r="E7" s="214">
        <v>421867.41</v>
      </c>
    </row>
    <row r="8" spans="1:5" x14ac:dyDescent="0.25">
      <c r="A8" s="146">
        <v>44991</v>
      </c>
      <c r="B8" s="148" t="s">
        <v>1742</v>
      </c>
      <c r="C8" s="77" t="s">
        <v>176</v>
      </c>
      <c r="D8" s="2" t="s">
        <v>1743</v>
      </c>
      <c r="E8" s="214">
        <v>12696.55</v>
      </c>
    </row>
    <row r="9" spans="1:5" x14ac:dyDescent="0.25">
      <c r="A9" s="146">
        <v>45020</v>
      </c>
      <c r="B9" s="148" t="s">
        <v>1742</v>
      </c>
      <c r="C9" s="77" t="s">
        <v>176</v>
      </c>
      <c r="D9" s="2" t="s">
        <v>2012</v>
      </c>
      <c r="E9" s="214">
        <v>39037.440000000002</v>
      </c>
    </row>
    <row r="10" spans="1:5" x14ac:dyDescent="0.25">
      <c r="A10" s="146">
        <v>45021</v>
      </c>
      <c r="B10" s="148" t="s">
        <v>1742</v>
      </c>
      <c r="C10" s="77" t="s">
        <v>176</v>
      </c>
      <c r="D10" s="2" t="s">
        <v>2013</v>
      </c>
      <c r="E10" s="214">
        <v>18624</v>
      </c>
    </row>
    <row r="11" spans="1:5" x14ac:dyDescent="0.25">
      <c r="A11" s="146">
        <v>45038</v>
      </c>
      <c r="B11" s="148" t="s">
        <v>1738</v>
      </c>
      <c r="C11" s="77" t="s">
        <v>176</v>
      </c>
      <c r="D11" s="2" t="s">
        <v>2014</v>
      </c>
      <c r="E11" s="214">
        <v>3403.76</v>
      </c>
    </row>
    <row r="12" spans="1:5" x14ac:dyDescent="0.25">
      <c r="A12" s="146">
        <v>45068</v>
      </c>
      <c r="B12" s="148" t="s">
        <v>1738</v>
      </c>
      <c r="C12" s="77" t="s">
        <v>176</v>
      </c>
      <c r="D12" s="2" t="s">
        <v>2015</v>
      </c>
      <c r="E12" s="214">
        <v>443584</v>
      </c>
    </row>
    <row r="13" spans="1:5" x14ac:dyDescent="0.25">
      <c r="A13" s="146">
        <v>45085</v>
      </c>
      <c r="B13" s="148" t="s">
        <v>2016</v>
      </c>
      <c r="C13" s="77" t="s">
        <v>176</v>
      </c>
      <c r="D13" s="2" t="s">
        <v>2017</v>
      </c>
      <c r="E13" s="214">
        <v>53532.35</v>
      </c>
    </row>
    <row r="14" spans="1:5" x14ac:dyDescent="0.25">
      <c r="A14" s="146">
        <v>45085</v>
      </c>
      <c r="B14" s="148" t="s">
        <v>1742</v>
      </c>
      <c r="C14" s="77" t="s">
        <v>176</v>
      </c>
      <c r="D14" s="2" t="s">
        <v>2018</v>
      </c>
      <c r="E14" s="214">
        <v>48056.34</v>
      </c>
    </row>
    <row r="15" spans="1:5" x14ac:dyDescent="0.25">
      <c r="A15" s="146">
        <v>45086</v>
      </c>
      <c r="B15" s="148" t="s">
        <v>1742</v>
      </c>
      <c r="C15" s="77" t="s">
        <v>176</v>
      </c>
      <c r="D15" s="2" t="s">
        <v>2019</v>
      </c>
      <c r="E15" s="214">
        <v>34794.11</v>
      </c>
    </row>
    <row r="16" spans="1:5" x14ac:dyDescent="0.25">
      <c r="A16" s="146">
        <v>45086</v>
      </c>
      <c r="B16" s="148" t="s">
        <v>2016</v>
      </c>
      <c r="C16" s="77" t="s">
        <v>176</v>
      </c>
      <c r="D16" s="2" t="s">
        <v>2020</v>
      </c>
      <c r="E16" s="214">
        <v>9779.2999999999993</v>
      </c>
    </row>
    <row r="17" spans="1:5" x14ac:dyDescent="0.25">
      <c r="A17" s="146">
        <v>45114</v>
      </c>
      <c r="B17" s="148" t="s">
        <v>2631</v>
      </c>
      <c r="C17" s="77" t="s">
        <v>176</v>
      </c>
      <c r="D17" s="2" t="s">
        <v>2632</v>
      </c>
      <c r="E17" s="214">
        <v>221473.3</v>
      </c>
    </row>
    <row r="18" spans="1:5" x14ac:dyDescent="0.25">
      <c r="A18" s="146">
        <v>45117</v>
      </c>
      <c r="B18" s="148" t="s">
        <v>2631</v>
      </c>
      <c r="C18" s="77" t="s">
        <v>2272</v>
      </c>
      <c r="D18" s="2" t="s">
        <v>2124</v>
      </c>
      <c r="E18" s="214">
        <v>-83241.95</v>
      </c>
    </row>
    <row r="19" spans="1:5" x14ac:dyDescent="0.25">
      <c r="A19" s="146">
        <v>45149</v>
      </c>
      <c r="B19" s="148" t="s">
        <v>2631</v>
      </c>
      <c r="C19" s="77" t="s">
        <v>176</v>
      </c>
      <c r="D19" s="2" t="s">
        <v>2633</v>
      </c>
      <c r="E19" s="214">
        <v>51493.64</v>
      </c>
    </row>
    <row r="20" spans="1:5" x14ac:dyDescent="0.25">
      <c r="A20" s="146">
        <v>45154</v>
      </c>
      <c r="B20" s="148" t="s">
        <v>2631</v>
      </c>
      <c r="C20" s="77" t="s">
        <v>176</v>
      </c>
      <c r="D20" s="2" t="s">
        <v>2633</v>
      </c>
      <c r="E20" s="214">
        <v>151221.59</v>
      </c>
    </row>
    <row r="21" spans="1:5" x14ac:dyDescent="0.25">
      <c r="A21" s="146">
        <v>45155</v>
      </c>
      <c r="B21" s="148" t="s">
        <v>2631</v>
      </c>
      <c r="C21" s="77" t="s">
        <v>176</v>
      </c>
      <c r="D21" s="2" t="s">
        <v>2634</v>
      </c>
      <c r="E21" s="214">
        <v>50590.69</v>
      </c>
    </row>
    <row r="22" spans="1:5" x14ac:dyDescent="0.25">
      <c r="A22" s="146">
        <v>45155</v>
      </c>
      <c r="B22" s="148" t="s">
        <v>2631</v>
      </c>
      <c r="C22" s="77" t="s">
        <v>176</v>
      </c>
      <c r="D22" s="2" t="s">
        <v>2635</v>
      </c>
      <c r="E22" s="214">
        <v>152021.59</v>
      </c>
    </row>
    <row r="23" spans="1:5" x14ac:dyDescent="0.25">
      <c r="A23" s="146">
        <v>45183</v>
      </c>
      <c r="B23" s="148" t="s">
        <v>2631</v>
      </c>
      <c r="C23" s="77" t="s">
        <v>176</v>
      </c>
      <c r="D23" s="2" t="s">
        <v>2636</v>
      </c>
      <c r="E23" s="214">
        <v>3158832.3</v>
      </c>
    </row>
    <row r="24" spans="1:5" x14ac:dyDescent="0.25">
      <c r="A24" s="146">
        <v>45195</v>
      </c>
      <c r="B24" s="148" t="s">
        <v>2631</v>
      </c>
      <c r="C24" s="77" t="s">
        <v>176</v>
      </c>
      <c r="D24" s="2" t="s">
        <v>2637</v>
      </c>
      <c r="E24" s="214">
        <v>242487.5</v>
      </c>
    </row>
    <row r="25" spans="1:5" x14ac:dyDescent="0.25">
      <c r="A25" s="153">
        <v>45238</v>
      </c>
      <c r="B25" s="154" t="s">
        <v>2670</v>
      </c>
      <c r="C25" s="155" t="s">
        <v>176</v>
      </c>
      <c r="D25" s="156" t="s">
        <v>2671</v>
      </c>
      <c r="E25" s="215">
        <v>193054.7</v>
      </c>
    </row>
    <row r="26" spans="1:5" x14ac:dyDescent="0.25">
      <c r="A26" s="153">
        <v>45240</v>
      </c>
      <c r="B26" s="154" t="s">
        <v>2670</v>
      </c>
      <c r="C26" s="155" t="s">
        <v>176</v>
      </c>
      <c r="D26" s="156" t="s">
        <v>2672</v>
      </c>
      <c r="E26" s="215">
        <v>193054.7</v>
      </c>
    </row>
    <row r="27" spans="1:5" x14ac:dyDescent="0.25">
      <c r="A27" s="146">
        <v>45255</v>
      </c>
      <c r="B27" s="148" t="s">
        <v>2670</v>
      </c>
      <c r="C27" s="77" t="s">
        <v>176</v>
      </c>
      <c r="D27" s="2" t="s">
        <v>2673</v>
      </c>
      <c r="E27" s="214">
        <v>219717.74</v>
      </c>
    </row>
    <row r="28" spans="1:5" x14ac:dyDescent="0.25">
      <c r="A28" s="258"/>
      <c r="B28" s="259"/>
      <c r="C28" s="260"/>
      <c r="D28" s="261"/>
      <c r="E28" s="272"/>
    </row>
    <row r="29" spans="1:5" x14ac:dyDescent="0.25">
      <c r="A29" s="258"/>
      <c r="B29" s="259"/>
      <c r="C29" s="260"/>
      <c r="D29" s="261"/>
      <c r="E29" s="272"/>
    </row>
    <row r="30" spans="1:5" x14ac:dyDescent="0.25">
      <c r="A30" s="258"/>
      <c r="B30" s="259"/>
      <c r="C30" s="260"/>
      <c r="D30" s="261"/>
      <c r="E30" s="272"/>
    </row>
    <row r="31" spans="1:5" x14ac:dyDescent="0.25">
      <c r="A31" s="258"/>
      <c r="B31" s="259"/>
      <c r="C31" s="260"/>
      <c r="D31" s="261"/>
      <c r="E31" s="272"/>
    </row>
    <row r="32" spans="1:5" ht="15.75" thickBot="1" x14ac:dyDescent="0.3">
      <c r="A32" s="257"/>
      <c r="B32" s="257"/>
      <c r="C32" s="257"/>
      <c r="D32" s="257"/>
      <c r="E32" s="241">
        <f>SUM(E5:E31)</f>
        <v>6091423.4500000011</v>
      </c>
    </row>
    <row r="33" ht="15.75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87516-959E-4DD2-946D-8F0FBCD1F21A}">
  <dimension ref="A1:E43"/>
  <sheetViews>
    <sheetView topLeftCell="A21" workbookViewId="0">
      <selection activeCell="E43" sqref="E43"/>
    </sheetView>
  </sheetViews>
  <sheetFormatPr defaultRowHeight="15" x14ac:dyDescent="0.25"/>
  <cols>
    <col min="1" max="1" width="9" bestFit="1" customWidth="1"/>
    <col min="2" max="2" width="31.4257812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3" t="s">
        <v>1744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1737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44932</v>
      </c>
      <c r="B5" s="148" t="s">
        <v>1745</v>
      </c>
      <c r="C5" s="77" t="s">
        <v>176</v>
      </c>
      <c r="D5" s="2" t="s">
        <v>1746</v>
      </c>
      <c r="E5" s="214">
        <v>8088</v>
      </c>
    </row>
    <row r="6" spans="1:5" x14ac:dyDescent="0.25">
      <c r="A6" s="146">
        <v>45048</v>
      </c>
      <c r="B6" s="148" t="s">
        <v>2021</v>
      </c>
      <c r="C6" s="77" t="s">
        <v>176</v>
      </c>
      <c r="D6" s="2" t="s">
        <v>2022</v>
      </c>
      <c r="E6" s="214">
        <v>2280</v>
      </c>
    </row>
    <row r="7" spans="1:5" x14ac:dyDescent="0.25">
      <c r="A7" s="146">
        <v>45160</v>
      </c>
      <c r="B7" s="148" t="s">
        <v>2624</v>
      </c>
      <c r="C7" s="77" t="s">
        <v>176</v>
      </c>
      <c r="D7" s="2" t="s">
        <v>2241</v>
      </c>
      <c r="E7" s="214">
        <v>24200</v>
      </c>
    </row>
    <row r="8" spans="1:5" x14ac:dyDescent="0.25">
      <c r="A8" s="146">
        <v>45160</v>
      </c>
      <c r="B8" s="148" t="s">
        <v>2624</v>
      </c>
      <c r="C8" s="77" t="s">
        <v>176</v>
      </c>
      <c r="D8" s="2" t="s">
        <v>582</v>
      </c>
      <c r="E8" s="214">
        <v>15650</v>
      </c>
    </row>
    <row r="9" spans="1:5" x14ac:dyDescent="0.25">
      <c r="A9" s="146">
        <v>45163</v>
      </c>
      <c r="B9" s="148" t="s">
        <v>2625</v>
      </c>
      <c r="C9" s="77" t="s">
        <v>176</v>
      </c>
      <c r="D9" s="2" t="s">
        <v>2626</v>
      </c>
      <c r="E9" s="214">
        <v>8435</v>
      </c>
    </row>
    <row r="10" spans="1:5" x14ac:dyDescent="0.25">
      <c r="A10" s="146">
        <v>45164</v>
      </c>
      <c r="B10" s="148" t="s">
        <v>2021</v>
      </c>
      <c r="C10" s="77" t="s">
        <v>176</v>
      </c>
      <c r="D10" s="2" t="s">
        <v>2627</v>
      </c>
      <c r="E10" s="214">
        <v>143312.4</v>
      </c>
    </row>
    <row r="11" spans="1:5" x14ac:dyDescent="0.25">
      <c r="A11" s="146">
        <v>45174</v>
      </c>
      <c r="B11" s="148" t="s">
        <v>2628</v>
      </c>
      <c r="C11" s="77" t="s">
        <v>176</v>
      </c>
      <c r="D11" s="2" t="s">
        <v>2241</v>
      </c>
      <c r="E11" s="214">
        <v>50000</v>
      </c>
    </row>
    <row r="12" spans="1:5" x14ac:dyDescent="0.25">
      <c r="A12" s="146">
        <v>45183</v>
      </c>
      <c r="B12" s="148" t="s">
        <v>2021</v>
      </c>
      <c r="C12" s="77" t="s">
        <v>176</v>
      </c>
      <c r="D12" s="2" t="s">
        <v>2629</v>
      </c>
      <c r="E12" s="214">
        <v>204958.26</v>
      </c>
    </row>
    <row r="13" spans="1:5" x14ac:dyDescent="0.25">
      <c r="A13" s="146">
        <v>45197</v>
      </c>
      <c r="B13" s="148" t="s">
        <v>2021</v>
      </c>
      <c r="C13" s="77" t="s">
        <v>176</v>
      </c>
      <c r="D13" s="2" t="s">
        <v>2630</v>
      </c>
      <c r="E13" s="214">
        <v>6900</v>
      </c>
    </row>
    <row r="14" spans="1:5" x14ac:dyDescent="0.25">
      <c r="A14" s="153">
        <v>45201</v>
      </c>
      <c r="B14" s="154" t="s">
        <v>2625</v>
      </c>
      <c r="C14" s="155" t="s">
        <v>176</v>
      </c>
      <c r="D14" s="156" t="s">
        <v>2674</v>
      </c>
      <c r="E14" s="215">
        <v>136</v>
      </c>
    </row>
    <row r="15" spans="1:5" x14ac:dyDescent="0.25">
      <c r="A15" s="146">
        <v>45203</v>
      </c>
      <c r="B15" s="148" t="s">
        <v>2021</v>
      </c>
      <c r="C15" s="77" t="s">
        <v>176</v>
      </c>
      <c r="D15" s="2" t="s">
        <v>2675</v>
      </c>
      <c r="E15" s="214">
        <v>2360</v>
      </c>
    </row>
    <row r="16" spans="1:5" x14ac:dyDescent="0.25">
      <c r="A16" s="146">
        <v>45204</v>
      </c>
      <c r="B16" s="148" t="s">
        <v>2021</v>
      </c>
      <c r="C16" s="77" t="s">
        <v>176</v>
      </c>
      <c r="D16" s="2" t="s">
        <v>2676</v>
      </c>
      <c r="E16" s="214">
        <v>132334.54</v>
      </c>
    </row>
    <row r="17" spans="1:5" x14ac:dyDescent="0.25">
      <c r="A17" s="146">
        <v>45204</v>
      </c>
      <c r="B17" s="148" t="s">
        <v>2021</v>
      </c>
      <c r="C17" s="77" t="s">
        <v>176</v>
      </c>
      <c r="D17" s="2" t="s">
        <v>2677</v>
      </c>
      <c r="E17" s="214">
        <v>151990.53</v>
      </c>
    </row>
    <row r="18" spans="1:5" x14ac:dyDescent="0.25">
      <c r="A18" s="146">
        <v>45206</v>
      </c>
      <c r="B18" s="148" t="s">
        <v>2021</v>
      </c>
      <c r="C18" s="77" t="s">
        <v>176</v>
      </c>
      <c r="D18" s="2" t="s">
        <v>2678</v>
      </c>
      <c r="E18" s="214">
        <v>138994.84</v>
      </c>
    </row>
    <row r="19" spans="1:5" x14ac:dyDescent="0.25">
      <c r="A19" s="146">
        <v>45206</v>
      </c>
      <c r="B19" s="148" t="s">
        <v>2021</v>
      </c>
      <c r="C19" s="77" t="s">
        <v>2272</v>
      </c>
      <c r="D19" s="2" t="s">
        <v>2679</v>
      </c>
      <c r="E19" s="214">
        <v>-132334.54</v>
      </c>
    </row>
    <row r="20" spans="1:5" ht="36" x14ac:dyDescent="0.25">
      <c r="A20" s="146">
        <v>45215</v>
      </c>
      <c r="B20" s="148" t="s">
        <v>2021</v>
      </c>
      <c r="C20" s="77" t="s">
        <v>176</v>
      </c>
      <c r="D20" s="254" t="s">
        <v>2680</v>
      </c>
      <c r="E20" s="214">
        <v>77497.42</v>
      </c>
    </row>
    <row r="21" spans="1:5" ht="36" x14ac:dyDescent="0.25">
      <c r="A21" s="146">
        <v>45218</v>
      </c>
      <c r="B21" s="148" t="s">
        <v>2021</v>
      </c>
      <c r="C21" s="77" t="s">
        <v>176</v>
      </c>
      <c r="D21" s="254" t="s">
        <v>2680</v>
      </c>
      <c r="E21" s="214">
        <v>18415.73</v>
      </c>
    </row>
    <row r="22" spans="1:5" x14ac:dyDescent="0.25">
      <c r="A22" s="146">
        <v>45219</v>
      </c>
      <c r="B22" s="148" t="s">
        <v>2021</v>
      </c>
      <c r="C22" s="77" t="s">
        <v>176</v>
      </c>
      <c r="D22" s="2" t="s">
        <v>2681</v>
      </c>
      <c r="E22" s="214">
        <v>36997.730000000003</v>
      </c>
    </row>
    <row r="23" spans="1:5" x14ac:dyDescent="0.25">
      <c r="A23" s="146">
        <v>45233</v>
      </c>
      <c r="B23" s="148" t="s">
        <v>2628</v>
      </c>
      <c r="C23" s="77" t="s">
        <v>176</v>
      </c>
      <c r="D23" s="2" t="s">
        <v>2682</v>
      </c>
      <c r="E23" s="214">
        <v>136000</v>
      </c>
    </row>
    <row r="24" spans="1:5" x14ac:dyDescent="0.25">
      <c r="A24" s="146">
        <v>45235</v>
      </c>
      <c r="B24" s="148" t="s">
        <v>2021</v>
      </c>
      <c r="C24" s="77" t="s">
        <v>176</v>
      </c>
      <c r="D24" s="2" t="s">
        <v>2683</v>
      </c>
      <c r="E24" s="214">
        <v>55400.02</v>
      </c>
    </row>
    <row r="25" spans="1:5" x14ac:dyDescent="0.25">
      <c r="A25" s="146">
        <v>45254</v>
      </c>
      <c r="B25" s="148" t="s">
        <v>2021</v>
      </c>
      <c r="C25" s="77" t="s">
        <v>176</v>
      </c>
      <c r="D25" s="2" t="s">
        <v>2684</v>
      </c>
      <c r="E25" s="214">
        <v>189454.07999999999</v>
      </c>
    </row>
    <row r="26" spans="1:5" x14ac:dyDescent="0.25">
      <c r="A26" s="146">
        <v>45259</v>
      </c>
      <c r="B26" s="148" t="s">
        <v>2021</v>
      </c>
      <c r="C26" s="77" t="s">
        <v>176</v>
      </c>
      <c r="D26" s="2" t="s">
        <v>2685</v>
      </c>
      <c r="E26" s="214">
        <v>44665.24</v>
      </c>
    </row>
    <row r="27" spans="1:5" x14ac:dyDescent="0.25">
      <c r="A27" s="146">
        <v>45259</v>
      </c>
      <c r="B27" s="148" t="s">
        <v>2021</v>
      </c>
      <c r="C27" s="77" t="s">
        <v>176</v>
      </c>
      <c r="D27" s="2" t="s">
        <v>2686</v>
      </c>
      <c r="E27" s="214">
        <v>4300</v>
      </c>
    </row>
    <row r="28" spans="1:5" x14ac:dyDescent="0.25">
      <c r="A28" s="146">
        <v>45263</v>
      </c>
      <c r="B28" s="148" t="s">
        <v>2021</v>
      </c>
      <c r="C28" s="77" t="s">
        <v>176</v>
      </c>
      <c r="D28" s="2" t="s">
        <v>2687</v>
      </c>
      <c r="E28" s="214">
        <v>122575</v>
      </c>
    </row>
    <row r="29" spans="1:5" x14ac:dyDescent="0.25">
      <c r="A29" s="146">
        <v>45263</v>
      </c>
      <c r="B29" s="148" t="s">
        <v>1641</v>
      </c>
      <c r="C29" s="77" t="s">
        <v>176</v>
      </c>
      <c r="D29" s="2" t="s">
        <v>2688</v>
      </c>
      <c r="E29" s="214">
        <v>7460</v>
      </c>
    </row>
    <row r="30" spans="1:5" x14ac:dyDescent="0.25">
      <c r="A30" s="146">
        <v>45263</v>
      </c>
      <c r="B30" s="148" t="s">
        <v>1641</v>
      </c>
      <c r="C30" s="77" t="s">
        <v>176</v>
      </c>
      <c r="D30" s="2" t="s">
        <v>2689</v>
      </c>
      <c r="E30" s="214">
        <v>11735</v>
      </c>
    </row>
    <row r="31" spans="1:5" x14ac:dyDescent="0.25">
      <c r="A31" s="146">
        <v>45266</v>
      </c>
      <c r="B31" s="148" t="s">
        <v>2021</v>
      </c>
      <c r="C31" s="77" t="s">
        <v>176</v>
      </c>
      <c r="D31" s="2" t="s">
        <v>2690</v>
      </c>
      <c r="E31" s="214">
        <v>132732.70000000001</v>
      </c>
    </row>
    <row r="32" spans="1:5" x14ac:dyDescent="0.25">
      <c r="A32" s="146">
        <v>45267</v>
      </c>
      <c r="B32" s="148" t="s">
        <v>2021</v>
      </c>
      <c r="C32" s="77" t="s">
        <v>176</v>
      </c>
      <c r="D32" s="2" t="s">
        <v>2691</v>
      </c>
      <c r="E32" s="214">
        <v>13700</v>
      </c>
    </row>
    <row r="33" spans="1:5" x14ac:dyDescent="0.25">
      <c r="A33" s="146">
        <v>45272</v>
      </c>
      <c r="B33" s="148" t="s">
        <v>2021</v>
      </c>
      <c r="C33" s="77" t="s">
        <v>176</v>
      </c>
      <c r="D33" s="2" t="s">
        <v>2692</v>
      </c>
      <c r="E33" s="214">
        <v>15550</v>
      </c>
    </row>
    <row r="34" spans="1:5" x14ac:dyDescent="0.25">
      <c r="A34" s="146">
        <v>45279</v>
      </c>
      <c r="B34" s="148" t="s">
        <v>2625</v>
      </c>
      <c r="C34" s="77" t="s">
        <v>176</v>
      </c>
      <c r="D34" s="2" t="s">
        <v>2693</v>
      </c>
      <c r="E34" s="214">
        <v>536328</v>
      </c>
    </row>
    <row r="35" spans="1:5" x14ac:dyDescent="0.25">
      <c r="A35" s="146">
        <v>45282</v>
      </c>
      <c r="B35" s="148" t="s">
        <v>2021</v>
      </c>
      <c r="C35" s="77" t="s">
        <v>2272</v>
      </c>
      <c r="D35" s="2" t="s">
        <v>2694</v>
      </c>
      <c r="E35" s="214">
        <v>-58724</v>
      </c>
    </row>
    <row r="36" spans="1:5" x14ac:dyDescent="0.25">
      <c r="A36" s="146">
        <v>45289</v>
      </c>
      <c r="B36" s="148" t="s">
        <v>2625</v>
      </c>
      <c r="C36" s="77" t="s">
        <v>176</v>
      </c>
      <c r="D36" s="2" t="s">
        <v>2695</v>
      </c>
      <c r="E36" s="214">
        <v>649496</v>
      </c>
    </row>
    <row r="37" spans="1:5" x14ac:dyDescent="0.25">
      <c r="A37" s="258"/>
      <c r="B37" s="259"/>
      <c r="C37" s="260"/>
      <c r="D37" s="261"/>
      <c r="E37" s="272"/>
    </row>
    <row r="38" spans="1:5" x14ac:dyDescent="0.25">
      <c r="A38" s="258"/>
      <c r="B38" s="259"/>
      <c r="C38" s="260"/>
      <c r="D38" s="261"/>
      <c r="E38" s="272"/>
    </row>
    <row r="39" spans="1:5" x14ac:dyDescent="0.25">
      <c r="A39" s="258"/>
      <c r="B39" s="259"/>
      <c r="C39" s="260"/>
      <c r="D39" s="261"/>
      <c r="E39" s="272"/>
    </row>
    <row r="40" spans="1:5" x14ac:dyDescent="0.25">
      <c r="A40" s="258"/>
      <c r="B40" s="259"/>
      <c r="C40" s="260"/>
      <c r="D40" s="261"/>
      <c r="E40" s="272"/>
    </row>
    <row r="41" spans="1:5" x14ac:dyDescent="0.25">
      <c r="A41" s="258"/>
      <c r="B41" s="259"/>
      <c r="C41" s="260"/>
      <c r="D41" s="261"/>
      <c r="E41" s="272"/>
    </row>
    <row r="42" spans="1:5" ht="15.75" thickBot="1" x14ac:dyDescent="0.3">
      <c r="A42" s="257"/>
      <c r="B42" s="257"/>
      <c r="C42" s="257"/>
      <c r="D42" s="257"/>
      <c r="E42" s="241">
        <f>SUM(E5:E41)</f>
        <v>2750887.95</v>
      </c>
    </row>
    <row r="43" spans="1:5" ht="15.75" thickTop="1" x14ac:dyDescent="0.25"/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4F3A-B7FF-4703-9FF4-503E604C02DE}">
  <dimension ref="A1:E22"/>
  <sheetViews>
    <sheetView workbookViewId="0">
      <selection activeCell="C30" sqref="C30"/>
    </sheetView>
  </sheetViews>
  <sheetFormatPr defaultRowHeight="15" x14ac:dyDescent="0.25"/>
  <cols>
    <col min="2" max="2" width="43.7109375" bestFit="1" customWidth="1"/>
    <col min="3" max="3" width="8" bestFit="1" customWidth="1"/>
    <col min="4" max="4" width="15.28515625" bestFit="1" customWidth="1"/>
    <col min="5" max="5" width="15.5703125" style="34" bestFit="1" customWidth="1"/>
  </cols>
  <sheetData>
    <row r="1" spans="1:5" ht="15.75" x14ac:dyDescent="0.25">
      <c r="A1" s="293" t="s">
        <v>1747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1737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44959</v>
      </c>
      <c r="B5" s="148" t="s">
        <v>1749</v>
      </c>
      <c r="C5" s="77" t="s">
        <v>176</v>
      </c>
      <c r="D5" s="2" t="s">
        <v>1750</v>
      </c>
      <c r="E5" s="214">
        <v>1257000</v>
      </c>
    </row>
    <row r="6" spans="1:5" x14ac:dyDescent="0.25">
      <c r="A6" s="146">
        <v>44971</v>
      </c>
      <c r="B6" s="148" t="s">
        <v>1751</v>
      </c>
      <c r="C6" s="77" t="s">
        <v>176</v>
      </c>
      <c r="D6" s="2" t="s">
        <v>1752</v>
      </c>
      <c r="E6" s="214">
        <v>191210</v>
      </c>
    </row>
    <row r="7" spans="1:5" x14ac:dyDescent="0.25">
      <c r="A7" s="146">
        <v>44978</v>
      </c>
      <c r="B7" s="148" t="s">
        <v>1749</v>
      </c>
      <c r="C7" s="77" t="s">
        <v>176</v>
      </c>
      <c r="D7" s="2" t="s">
        <v>1753</v>
      </c>
      <c r="E7" s="214">
        <v>945000</v>
      </c>
    </row>
    <row r="8" spans="1:5" x14ac:dyDescent="0.25">
      <c r="A8" s="146">
        <v>44981</v>
      </c>
      <c r="B8" s="148" t="s">
        <v>1754</v>
      </c>
      <c r="C8" s="77" t="s">
        <v>176</v>
      </c>
      <c r="D8" s="2" t="s">
        <v>1755</v>
      </c>
      <c r="E8" s="214">
        <v>106469</v>
      </c>
    </row>
    <row r="9" spans="1:5" x14ac:dyDescent="0.25">
      <c r="A9" s="146">
        <v>44984</v>
      </c>
      <c r="B9" s="148" t="s">
        <v>1756</v>
      </c>
      <c r="C9" s="77" t="s">
        <v>176</v>
      </c>
      <c r="D9" s="2" t="s">
        <v>1757</v>
      </c>
      <c r="E9" s="214">
        <v>195737.85</v>
      </c>
    </row>
    <row r="10" spans="1:5" x14ac:dyDescent="0.25">
      <c r="A10" s="146"/>
      <c r="B10" s="148"/>
      <c r="C10" s="77"/>
      <c r="D10" s="2"/>
      <c r="E10" s="214">
        <v>1100000</v>
      </c>
    </row>
    <row r="11" spans="1:5" x14ac:dyDescent="0.25">
      <c r="A11" s="146">
        <v>45148</v>
      </c>
      <c r="B11" s="148" t="s">
        <v>1756</v>
      </c>
      <c r="C11" s="77" t="s">
        <v>176</v>
      </c>
      <c r="D11" s="2" t="s">
        <v>2560</v>
      </c>
      <c r="E11" s="214">
        <v>132264</v>
      </c>
    </row>
    <row r="12" spans="1:5" x14ac:dyDescent="0.25">
      <c r="A12" s="146">
        <v>45148</v>
      </c>
      <c r="B12" s="148" t="s">
        <v>1756</v>
      </c>
      <c r="C12" s="77" t="s">
        <v>176</v>
      </c>
      <c r="D12" s="2" t="s">
        <v>2561</v>
      </c>
      <c r="E12" s="214">
        <v>546750</v>
      </c>
    </row>
    <row r="13" spans="1:5" x14ac:dyDescent="0.25">
      <c r="A13" s="146">
        <v>45162</v>
      </c>
      <c r="B13" s="148" t="s">
        <v>1756</v>
      </c>
      <c r="C13" s="77" t="s">
        <v>176</v>
      </c>
      <c r="D13" s="2" t="s">
        <v>2562</v>
      </c>
      <c r="E13" s="214">
        <v>201330.36</v>
      </c>
    </row>
    <row r="14" spans="1:5" x14ac:dyDescent="0.25">
      <c r="A14" s="146">
        <v>45198</v>
      </c>
      <c r="B14" s="148" t="s">
        <v>1756</v>
      </c>
      <c r="C14" s="77" t="s">
        <v>176</v>
      </c>
      <c r="D14" s="2" t="s">
        <v>2563</v>
      </c>
      <c r="E14" s="214">
        <v>10007780.6</v>
      </c>
    </row>
    <row r="15" spans="1:5" x14ac:dyDescent="0.25">
      <c r="A15" s="153">
        <v>45231</v>
      </c>
      <c r="B15" s="154" t="s">
        <v>1756</v>
      </c>
      <c r="C15" s="155" t="s">
        <v>176</v>
      </c>
      <c r="D15" s="156" t="s">
        <v>2783</v>
      </c>
      <c r="E15" s="215">
        <v>4753272.84</v>
      </c>
    </row>
    <row r="16" spans="1:5" x14ac:dyDescent="0.25">
      <c r="A16" s="146">
        <v>45252</v>
      </c>
      <c r="B16" s="148" t="s">
        <v>1756</v>
      </c>
      <c r="C16" s="77" t="s">
        <v>176</v>
      </c>
      <c r="D16" s="2" t="s">
        <v>2784</v>
      </c>
      <c r="E16" s="214">
        <v>26132202.670000002</v>
      </c>
    </row>
    <row r="17" spans="1:5" x14ac:dyDescent="0.25">
      <c r="A17" s="146">
        <v>45275</v>
      </c>
      <c r="B17" s="148" t="s">
        <v>1756</v>
      </c>
      <c r="C17" s="77" t="s">
        <v>176</v>
      </c>
      <c r="D17" s="2" t="s">
        <v>2785</v>
      </c>
      <c r="E17" s="214">
        <v>56198285.299999997</v>
      </c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146"/>
      <c r="B20" s="148"/>
      <c r="C20" s="77"/>
      <c r="D20" s="2"/>
      <c r="E20" s="214"/>
    </row>
    <row r="21" spans="1:5" x14ac:dyDescent="0.25">
      <c r="A21" s="146"/>
      <c r="B21" s="148"/>
      <c r="C21" s="77"/>
      <c r="D21" s="2"/>
      <c r="E21" s="214"/>
    </row>
    <row r="22" spans="1:5" x14ac:dyDescent="0.25">
      <c r="A22" s="295"/>
      <c r="B22" s="295"/>
      <c r="C22" s="295"/>
      <c r="D22" s="295"/>
      <c r="E22" s="214">
        <f>SUM(E5:E21)</f>
        <v>101767302.62</v>
      </c>
    </row>
  </sheetData>
  <mergeCells count="4">
    <mergeCell ref="A1:B1"/>
    <mergeCell ref="A2:B2"/>
    <mergeCell ref="A3:B3"/>
    <mergeCell ref="A22:D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EC8E-4BF6-44E7-8120-60B974B3CFD8}">
  <dimension ref="A1:E33"/>
  <sheetViews>
    <sheetView workbookViewId="0">
      <selection activeCell="F28" sqref="F28"/>
    </sheetView>
  </sheetViews>
  <sheetFormatPr defaultRowHeight="15" x14ac:dyDescent="0.25"/>
  <cols>
    <col min="2" max="2" width="28.28515625" bestFit="1" customWidth="1"/>
    <col min="3" max="3" width="8" bestFit="1" customWidth="1"/>
    <col min="4" max="4" width="12" bestFit="1" customWidth="1"/>
    <col min="5" max="5" width="12.85546875" style="34" bestFit="1" customWidth="1"/>
  </cols>
  <sheetData>
    <row r="1" spans="1:5" ht="15.75" x14ac:dyDescent="0.25">
      <c r="A1" s="293" t="s">
        <v>1748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1737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44938</v>
      </c>
      <c r="B5" s="148" t="s">
        <v>180</v>
      </c>
      <c r="C5" s="77" t="s">
        <v>176</v>
      </c>
      <c r="D5" s="2" t="s">
        <v>1758</v>
      </c>
      <c r="E5" s="214">
        <v>23675</v>
      </c>
    </row>
    <row r="6" spans="1:5" x14ac:dyDescent="0.25">
      <c r="A6" s="146">
        <v>44939</v>
      </c>
      <c r="B6" s="148" t="s">
        <v>180</v>
      </c>
      <c r="C6" s="77" t="s">
        <v>176</v>
      </c>
      <c r="D6" s="2" t="s">
        <v>1759</v>
      </c>
      <c r="E6" s="214">
        <v>89390</v>
      </c>
    </row>
    <row r="7" spans="1:5" x14ac:dyDescent="0.25">
      <c r="A7" s="146">
        <v>44949</v>
      </c>
      <c r="B7" s="148" t="s">
        <v>1760</v>
      </c>
      <c r="C7" s="77" t="s">
        <v>176</v>
      </c>
      <c r="D7" s="2" t="s">
        <v>1761</v>
      </c>
      <c r="E7" s="214">
        <v>100500</v>
      </c>
    </row>
    <row r="8" spans="1:5" x14ac:dyDescent="0.25">
      <c r="A8" s="146">
        <v>44954</v>
      </c>
      <c r="B8" s="148" t="s">
        <v>180</v>
      </c>
      <c r="C8" s="77" t="s">
        <v>176</v>
      </c>
      <c r="D8" s="2" t="s">
        <v>1762</v>
      </c>
      <c r="E8" s="214">
        <v>192020</v>
      </c>
    </row>
    <row r="9" spans="1:5" x14ac:dyDescent="0.25">
      <c r="A9" s="146">
        <v>44959</v>
      </c>
      <c r="B9" s="148" t="s">
        <v>180</v>
      </c>
      <c r="C9" s="77" t="s">
        <v>176</v>
      </c>
      <c r="D9" s="2" t="s">
        <v>1763</v>
      </c>
      <c r="E9" s="214">
        <v>23675</v>
      </c>
    </row>
    <row r="10" spans="1:5" x14ac:dyDescent="0.25">
      <c r="A10" s="146">
        <v>44960</v>
      </c>
      <c r="B10" s="148" t="s">
        <v>1764</v>
      </c>
      <c r="C10" s="77" t="s">
        <v>176</v>
      </c>
      <c r="D10" s="2" t="s">
        <v>1765</v>
      </c>
      <c r="E10" s="214">
        <v>4700</v>
      </c>
    </row>
    <row r="11" spans="1:5" x14ac:dyDescent="0.25">
      <c r="A11" s="146">
        <v>44975</v>
      </c>
      <c r="B11" s="148" t="s">
        <v>1764</v>
      </c>
      <c r="C11" s="77" t="s">
        <v>176</v>
      </c>
      <c r="D11" s="2" t="s">
        <v>1766</v>
      </c>
      <c r="E11" s="214">
        <v>40200</v>
      </c>
    </row>
    <row r="12" spans="1:5" x14ac:dyDescent="0.25">
      <c r="A12" s="146">
        <v>45002</v>
      </c>
      <c r="B12" s="148" t="s">
        <v>180</v>
      </c>
      <c r="C12" s="77" t="s">
        <v>176</v>
      </c>
      <c r="D12" s="2" t="s">
        <v>1918</v>
      </c>
      <c r="E12" s="214">
        <v>142725</v>
      </c>
    </row>
    <row r="13" spans="1:5" x14ac:dyDescent="0.25">
      <c r="A13" s="153">
        <v>45003</v>
      </c>
      <c r="B13" s="154" t="s">
        <v>180</v>
      </c>
      <c r="C13" s="155" t="s">
        <v>176</v>
      </c>
      <c r="D13" s="156" t="s">
        <v>1919</v>
      </c>
      <c r="E13" s="215">
        <v>7880</v>
      </c>
    </row>
    <row r="14" spans="1:5" x14ac:dyDescent="0.25">
      <c r="A14" s="146">
        <v>45056</v>
      </c>
      <c r="B14" s="148" t="s">
        <v>180</v>
      </c>
      <c r="C14" s="77" t="s">
        <v>176</v>
      </c>
      <c r="D14" s="2" t="s">
        <v>2281</v>
      </c>
      <c r="E14" s="214">
        <v>34200</v>
      </c>
    </row>
    <row r="15" spans="1:5" x14ac:dyDescent="0.25">
      <c r="A15" s="146">
        <v>45091</v>
      </c>
      <c r="B15" s="148" t="s">
        <v>180</v>
      </c>
      <c r="C15" s="77" t="s">
        <v>176</v>
      </c>
      <c r="D15" s="2" t="s">
        <v>2282</v>
      </c>
      <c r="E15" s="214">
        <v>42260</v>
      </c>
    </row>
    <row r="16" spans="1:5" x14ac:dyDescent="0.25">
      <c r="A16" s="146">
        <v>45092</v>
      </c>
      <c r="B16" s="148" t="s">
        <v>180</v>
      </c>
      <c r="C16" s="77" t="s">
        <v>176</v>
      </c>
      <c r="D16" s="2" t="s">
        <v>2283</v>
      </c>
      <c r="E16" s="214">
        <v>7900</v>
      </c>
    </row>
    <row r="17" spans="1:5" x14ac:dyDescent="0.25">
      <c r="A17" s="146">
        <v>45097</v>
      </c>
      <c r="B17" s="148" t="s">
        <v>180</v>
      </c>
      <c r="C17" s="77" t="s">
        <v>176</v>
      </c>
      <c r="D17" s="2" t="s">
        <v>2284</v>
      </c>
      <c r="E17" s="214">
        <v>72200</v>
      </c>
    </row>
    <row r="18" spans="1:5" x14ac:dyDescent="0.25">
      <c r="A18" s="146">
        <v>45140</v>
      </c>
      <c r="B18" s="148" t="s">
        <v>180</v>
      </c>
      <c r="C18" s="77" t="s">
        <v>176</v>
      </c>
      <c r="D18" s="2" t="s">
        <v>801</v>
      </c>
      <c r="E18" s="214">
        <v>76950</v>
      </c>
    </row>
    <row r="19" spans="1:5" x14ac:dyDescent="0.25">
      <c r="A19" s="146">
        <v>45147</v>
      </c>
      <c r="B19" s="148" t="s">
        <v>1764</v>
      </c>
      <c r="C19" s="77" t="s">
        <v>176</v>
      </c>
      <c r="D19" s="2" t="s">
        <v>2425</v>
      </c>
      <c r="E19" s="214">
        <v>6450</v>
      </c>
    </row>
    <row r="20" spans="1:5" x14ac:dyDescent="0.25">
      <c r="A20" s="146">
        <v>45150</v>
      </c>
      <c r="B20" s="148" t="s">
        <v>1764</v>
      </c>
      <c r="C20" s="77" t="s">
        <v>176</v>
      </c>
      <c r="D20" s="2" t="s">
        <v>2426</v>
      </c>
      <c r="E20" s="214">
        <v>4700</v>
      </c>
    </row>
    <row r="21" spans="1:5" x14ac:dyDescent="0.25">
      <c r="A21" s="146">
        <v>45162</v>
      </c>
      <c r="B21" s="148" t="s">
        <v>1764</v>
      </c>
      <c r="C21" s="77" t="s">
        <v>176</v>
      </c>
      <c r="D21" s="2" t="s">
        <v>2427</v>
      </c>
      <c r="E21" s="214">
        <v>3520</v>
      </c>
    </row>
    <row r="22" spans="1:5" x14ac:dyDescent="0.25">
      <c r="A22" s="146">
        <v>45162</v>
      </c>
      <c r="B22" s="148" t="s">
        <v>1764</v>
      </c>
      <c r="C22" s="77" t="s">
        <v>176</v>
      </c>
      <c r="D22" s="2" t="s">
        <v>2428</v>
      </c>
      <c r="E22" s="214">
        <v>84450</v>
      </c>
    </row>
    <row r="23" spans="1:5" x14ac:dyDescent="0.25">
      <c r="A23" s="153"/>
      <c r="B23" s="154"/>
      <c r="C23" s="155"/>
      <c r="D23" s="156"/>
      <c r="E23" s="215"/>
    </row>
    <row r="24" spans="1:5" x14ac:dyDescent="0.25">
      <c r="A24" s="146"/>
      <c r="B24" s="148"/>
      <c r="C24" s="77"/>
      <c r="D24" s="2"/>
      <c r="E24" s="214"/>
    </row>
    <row r="25" spans="1:5" x14ac:dyDescent="0.25">
      <c r="A25" s="153"/>
      <c r="B25" s="154"/>
      <c r="C25" s="155"/>
      <c r="D25" s="156"/>
      <c r="E25" s="215"/>
    </row>
    <row r="26" spans="1:5" x14ac:dyDescent="0.25">
      <c r="A26" s="153"/>
      <c r="B26" s="154"/>
      <c r="C26" s="155"/>
      <c r="D26" s="156"/>
      <c r="E26" s="215"/>
    </row>
    <row r="27" spans="1:5" x14ac:dyDescent="0.25">
      <c r="A27" s="153"/>
      <c r="B27" s="154"/>
      <c r="C27" s="155"/>
      <c r="D27" s="156"/>
      <c r="E27" s="215"/>
    </row>
    <row r="28" spans="1:5" x14ac:dyDescent="0.25">
      <c r="A28" s="153"/>
      <c r="B28" s="154"/>
      <c r="C28" s="155"/>
      <c r="D28" s="156"/>
      <c r="E28" s="215"/>
    </row>
    <row r="29" spans="1:5" x14ac:dyDescent="0.25">
      <c r="A29" s="153"/>
      <c r="B29" s="154"/>
      <c r="C29" s="155"/>
      <c r="D29" s="156"/>
      <c r="E29" s="215"/>
    </row>
    <row r="30" spans="1:5" x14ac:dyDescent="0.25">
      <c r="A30" s="146"/>
      <c r="B30" s="148"/>
      <c r="C30" s="77"/>
      <c r="D30" s="2"/>
      <c r="E30" s="214"/>
    </row>
    <row r="31" spans="1:5" x14ac:dyDescent="0.25">
      <c r="A31" s="146"/>
      <c r="B31" s="148"/>
      <c r="C31" s="77"/>
      <c r="D31" s="2"/>
      <c r="E31" s="214"/>
    </row>
    <row r="32" spans="1:5" x14ac:dyDescent="0.25">
      <c r="A32" s="146"/>
      <c r="B32" s="148"/>
      <c r="C32" s="77"/>
      <c r="D32" s="2"/>
      <c r="E32" s="214"/>
    </row>
    <row r="33" spans="1:5" x14ac:dyDescent="0.25">
      <c r="A33" s="295"/>
      <c r="B33" s="295"/>
      <c r="C33" s="295"/>
      <c r="D33" s="295"/>
      <c r="E33" s="214">
        <f>SUM(E5:E32)</f>
        <v>957395</v>
      </c>
    </row>
  </sheetData>
  <mergeCells count="4">
    <mergeCell ref="A1:B1"/>
    <mergeCell ref="A2:B2"/>
    <mergeCell ref="A3:B3"/>
    <mergeCell ref="A33:D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EC6C-22B0-4F3F-9479-07DC16ADC061}">
  <dimension ref="A1:E34"/>
  <sheetViews>
    <sheetView topLeftCell="A11" workbookViewId="0">
      <selection activeCell="D29" sqref="D29"/>
    </sheetView>
  </sheetViews>
  <sheetFormatPr defaultRowHeight="15" x14ac:dyDescent="0.25"/>
  <cols>
    <col min="1" max="1" width="10.140625" style="34" bestFit="1" customWidth="1"/>
    <col min="2" max="2" width="25.85546875" style="34" bestFit="1" customWidth="1"/>
    <col min="3" max="3" width="8" style="34" bestFit="1" customWidth="1"/>
    <col min="4" max="4" width="7" style="34" bestFit="1" customWidth="1"/>
    <col min="5" max="5" width="12.85546875" style="34" bestFit="1" customWidth="1"/>
    <col min="6" max="16384" width="9.140625" style="34"/>
  </cols>
  <sheetData>
    <row r="1" spans="1:5" ht="15.75" x14ac:dyDescent="0.25">
      <c r="A1" s="298" t="s">
        <v>1933</v>
      </c>
      <c r="B1" s="298"/>
      <c r="C1" s="212"/>
      <c r="D1" s="212"/>
      <c r="E1" s="212"/>
    </row>
    <row r="2" spans="1:5" x14ac:dyDescent="0.25">
      <c r="A2" s="299" t="s">
        <v>2</v>
      </c>
      <c r="B2" s="299"/>
      <c r="C2" s="212"/>
      <c r="D2" s="212"/>
      <c r="E2" s="212"/>
    </row>
    <row r="3" spans="1:5" x14ac:dyDescent="0.25">
      <c r="A3" s="299" t="s">
        <v>1934</v>
      </c>
      <c r="B3" s="299"/>
      <c r="C3" s="212"/>
      <c r="D3" s="212"/>
      <c r="E3" s="212"/>
    </row>
    <row r="4" spans="1:5" x14ac:dyDescent="0.25">
      <c r="A4" s="264" t="s">
        <v>4</v>
      </c>
      <c r="B4" s="265"/>
      <c r="C4" s="266" t="s">
        <v>5</v>
      </c>
      <c r="D4" s="264" t="s">
        <v>6</v>
      </c>
      <c r="E4" s="213" t="s">
        <v>7</v>
      </c>
    </row>
    <row r="5" spans="1:5" x14ac:dyDescent="0.25">
      <c r="A5" s="273">
        <v>45010</v>
      </c>
      <c r="B5" s="267" t="s">
        <v>1935</v>
      </c>
      <c r="C5" s="268" t="s">
        <v>176</v>
      </c>
      <c r="D5" s="264" t="s">
        <v>1936</v>
      </c>
      <c r="E5" s="214">
        <v>330000</v>
      </c>
    </row>
    <row r="6" spans="1:5" ht="38.25" x14ac:dyDescent="0.25">
      <c r="A6" s="146">
        <v>45036</v>
      </c>
      <c r="B6" s="222" t="s">
        <v>2225</v>
      </c>
      <c r="C6" s="77" t="s">
        <v>176</v>
      </c>
      <c r="D6" s="2" t="s">
        <v>2226</v>
      </c>
      <c r="E6" s="214">
        <v>83500</v>
      </c>
    </row>
    <row r="7" spans="1:5" x14ac:dyDescent="0.25">
      <c r="A7" s="146">
        <v>45118</v>
      </c>
      <c r="B7" s="148" t="s">
        <v>2515</v>
      </c>
      <c r="C7" s="77" t="s">
        <v>176</v>
      </c>
      <c r="D7" s="2" t="s">
        <v>2516</v>
      </c>
      <c r="E7" s="214">
        <v>45400</v>
      </c>
    </row>
    <row r="8" spans="1:5" x14ac:dyDescent="0.25">
      <c r="A8" s="146">
        <v>45144</v>
      </c>
      <c r="B8" s="148" t="s">
        <v>2517</v>
      </c>
      <c r="C8" s="77" t="s">
        <v>176</v>
      </c>
      <c r="D8" s="2" t="s">
        <v>2124</v>
      </c>
      <c r="E8" s="214">
        <v>57600</v>
      </c>
    </row>
    <row r="9" spans="1:5" x14ac:dyDescent="0.25">
      <c r="A9" s="146">
        <v>45181</v>
      </c>
      <c r="B9" s="148" t="s">
        <v>2518</v>
      </c>
      <c r="C9" s="77" t="s">
        <v>176</v>
      </c>
      <c r="D9" s="2" t="s">
        <v>2519</v>
      </c>
      <c r="E9" s="214">
        <v>93285</v>
      </c>
    </row>
    <row r="10" spans="1:5" x14ac:dyDescent="0.25">
      <c r="A10" s="146">
        <v>45183</v>
      </c>
      <c r="B10" s="148" t="s">
        <v>2225</v>
      </c>
      <c r="C10" s="77" t="s">
        <v>176</v>
      </c>
      <c r="D10" s="2" t="s">
        <v>2520</v>
      </c>
      <c r="E10" s="214">
        <v>53375</v>
      </c>
    </row>
    <row r="11" spans="1:5" x14ac:dyDescent="0.25">
      <c r="A11" s="146">
        <v>45190</v>
      </c>
      <c r="B11" s="148" t="s">
        <v>2518</v>
      </c>
      <c r="C11" s="77" t="s">
        <v>176</v>
      </c>
      <c r="D11" s="2" t="s">
        <v>2521</v>
      </c>
      <c r="E11" s="214">
        <v>15070</v>
      </c>
    </row>
    <row r="12" spans="1:5" x14ac:dyDescent="0.25">
      <c r="A12" s="146">
        <v>45196</v>
      </c>
      <c r="B12" s="148" t="s">
        <v>2518</v>
      </c>
      <c r="C12" s="77" t="s">
        <v>176</v>
      </c>
      <c r="D12" s="2" t="s">
        <v>2522</v>
      </c>
      <c r="E12" s="214">
        <v>150885.6</v>
      </c>
    </row>
    <row r="13" spans="1:5" x14ac:dyDescent="0.25">
      <c r="A13" s="146">
        <v>45197</v>
      </c>
      <c r="B13" s="148" t="s">
        <v>2515</v>
      </c>
      <c r="C13" s="77" t="s">
        <v>176</v>
      </c>
      <c r="D13" s="2" t="s">
        <v>2523</v>
      </c>
      <c r="E13" s="214">
        <v>16740.25</v>
      </c>
    </row>
    <row r="14" spans="1:5" x14ac:dyDescent="0.25">
      <c r="A14" s="146">
        <v>45199</v>
      </c>
      <c r="B14" s="148" t="s">
        <v>2515</v>
      </c>
      <c r="C14" s="77" t="s">
        <v>176</v>
      </c>
      <c r="D14" s="2" t="s">
        <v>77</v>
      </c>
      <c r="E14" s="214">
        <v>92505.5</v>
      </c>
    </row>
    <row r="15" spans="1:5" x14ac:dyDescent="0.25">
      <c r="A15" s="281">
        <v>45203</v>
      </c>
      <c r="B15" s="259" t="s">
        <v>2225</v>
      </c>
      <c r="C15" s="259" t="s">
        <v>176</v>
      </c>
      <c r="D15" s="259" t="s">
        <v>2817</v>
      </c>
      <c r="E15" s="282">
        <v>565293.75</v>
      </c>
    </row>
    <row r="16" spans="1:5" x14ac:dyDescent="0.25">
      <c r="A16" s="281">
        <v>45231</v>
      </c>
      <c r="B16" s="259" t="s">
        <v>2225</v>
      </c>
      <c r="C16" s="259" t="s">
        <v>176</v>
      </c>
      <c r="D16" s="259" t="s">
        <v>2192</v>
      </c>
      <c r="E16" s="282">
        <v>99348</v>
      </c>
    </row>
    <row r="17" spans="1:5" x14ac:dyDescent="0.25">
      <c r="A17" s="281">
        <v>45235</v>
      </c>
      <c r="B17" s="259" t="s">
        <v>2225</v>
      </c>
      <c r="C17" s="259" t="s">
        <v>176</v>
      </c>
      <c r="D17" s="259" t="s">
        <v>2818</v>
      </c>
      <c r="E17" s="282">
        <v>16722.3</v>
      </c>
    </row>
    <row r="18" spans="1:5" x14ac:dyDescent="0.25">
      <c r="A18" s="281">
        <v>45244</v>
      </c>
      <c r="B18" s="259" t="s">
        <v>2225</v>
      </c>
      <c r="C18" s="259" t="s">
        <v>176</v>
      </c>
      <c r="D18" s="259" t="s">
        <v>2819</v>
      </c>
      <c r="E18" s="282">
        <v>99977.7</v>
      </c>
    </row>
    <row r="19" spans="1:5" x14ac:dyDescent="0.25">
      <c r="A19" s="281">
        <v>45246</v>
      </c>
      <c r="B19" s="259" t="s">
        <v>2225</v>
      </c>
      <c r="C19" s="259" t="s">
        <v>176</v>
      </c>
      <c r="D19" s="259" t="s">
        <v>2820</v>
      </c>
      <c r="E19" s="282">
        <v>102530.7</v>
      </c>
    </row>
    <row r="20" spans="1:5" x14ac:dyDescent="0.25">
      <c r="A20" s="281">
        <v>45247</v>
      </c>
      <c r="B20" s="259" t="s">
        <v>2225</v>
      </c>
      <c r="C20" s="259" t="s">
        <v>176</v>
      </c>
      <c r="D20" s="259" t="s">
        <v>2821</v>
      </c>
      <c r="E20" s="282">
        <v>97274.85</v>
      </c>
    </row>
    <row r="21" spans="1:5" x14ac:dyDescent="0.25">
      <c r="A21" s="281">
        <v>45253</v>
      </c>
      <c r="B21" s="259" t="s">
        <v>2225</v>
      </c>
      <c r="C21" s="259" t="s">
        <v>176</v>
      </c>
      <c r="D21" s="259" t="s">
        <v>79</v>
      </c>
      <c r="E21" s="282">
        <v>206260.2</v>
      </c>
    </row>
    <row r="22" spans="1:5" x14ac:dyDescent="0.25">
      <c r="A22" s="281">
        <v>45260</v>
      </c>
      <c r="B22" s="259" t="s">
        <v>2518</v>
      </c>
      <c r="C22" s="259" t="s">
        <v>176</v>
      </c>
      <c r="D22" s="259" t="s">
        <v>2822</v>
      </c>
      <c r="E22" s="282">
        <v>60543.25</v>
      </c>
    </row>
    <row r="23" spans="1:5" x14ac:dyDescent="0.25">
      <c r="A23" s="281">
        <v>45261</v>
      </c>
      <c r="B23" s="259" t="s">
        <v>2225</v>
      </c>
      <c r="C23" s="259" t="s">
        <v>176</v>
      </c>
      <c r="D23" s="259" t="s">
        <v>76</v>
      </c>
      <c r="E23" s="282">
        <v>119658</v>
      </c>
    </row>
    <row r="24" spans="1:5" x14ac:dyDescent="0.25">
      <c r="A24" s="281">
        <v>45271</v>
      </c>
      <c r="B24" s="259" t="s">
        <v>2225</v>
      </c>
      <c r="C24" s="259" t="s">
        <v>176</v>
      </c>
      <c r="D24" s="259" t="s">
        <v>2823</v>
      </c>
      <c r="E24" s="282">
        <v>56388</v>
      </c>
    </row>
    <row r="25" spans="1:5" x14ac:dyDescent="0.25">
      <c r="A25" s="281">
        <v>45272</v>
      </c>
      <c r="B25" s="259" t="s">
        <v>2225</v>
      </c>
      <c r="C25" s="259" t="s">
        <v>176</v>
      </c>
      <c r="D25" s="259" t="s">
        <v>77</v>
      </c>
      <c r="E25" s="282">
        <v>112554</v>
      </c>
    </row>
    <row r="26" spans="1:5" x14ac:dyDescent="0.25">
      <c r="A26" s="236"/>
      <c r="B26" s="280"/>
      <c r="C26" s="237"/>
      <c r="D26" s="5"/>
      <c r="E26" s="244"/>
    </row>
    <row r="27" spans="1:5" x14ac:dyDescent="0.25">
      <c r="A27" s="236"/>
      <c r="B27" s="280"/>
      <c r="C27" s="237"/>
      <c r="D27" s="5"/>
      <c r="E27" s="244"/>
    </row>
    <row r="28" spans="1:5" x14ac:dyDescent="0.25">
      <c r="A28" s="236"/>
      <c r="B28" s="280"/>
      <c r="C28" s="237"/>
      <c r="D28" s="5"/>
      <c r="E28" s="244"/>
    </row>
    <row r="29" spans="1:5" x14ac:dyDescent="0.25">
      <c r="A29" s="236"/>
      <c r="B29" s="280"/>
      <c r="C29" s="237"/>
      <c r="D29" s="5"/>
      <c r="E29" s="244"/>
    </row>
    <row r="30" spans="1:5" x14ac:dyDescent="0.25">
      <c r="A30" s="236"/>
      <c r="B30" s="280"/>
      <c r="C30" s="237"/>
      <c r="D30" s="5"/>
      <c r="E30" s="244"/>
    </row>
    <row r="31" spans="1:5" x14ac:dyDescent="0.25">
      <c r="A31" s="274"/>
      <c r="B31" s="275"/>
      <c r="C31" s="276"/>
      <c r="D31" s="277"/>
      <c r="E31" s="244"/>
    </row>
    <row r="32" spans="1:5" x14ac:dyDescent="0.25">
      <c r="A32" s="274"/>
      <c r="B32" s="275"/>
      <c r="C32" s="276"/>
      <c r="D32" s="277"/>
      <c r="E32" s="244"/>
    </row>
    <row r="33" spans="1:5" x14ac:dyDescent="0.25">
      <c r="A33" s="216" t="s">
        <v>3</v>
      </c>
      <c r="B33" s="269"/>
      <c r="C33" s="300"/>
      <c r="D33" s="300"/>
      <c r="E33" s="216"/>
    </row>
    <row r="34" spans="1:5" x14ac:dyDescent="0.25">
      <c r="A34" s="267"/>
      <c r="B34" s="267"/>
      <c r="C34" s="267" t="s">
        <v>1137</v>
      </c>
      <c r="D34" s="267"/>
      <c r="E34" s="214">
        <f>SUM(E5:E33)</f>
        <v>2474912.1</v>
      </c>
    </row>
  </sheetData>
  <mergeCells count="4">
    <mergeCell ref="A1:B1"/>
    <mergeCell ref="A2:B2"/>
    <mergeCell ref="A3:B3"/>
    <mergeCell ref="C33:D3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8831-1C24-4000-9DA3-AF888E4939E4}">
  <dimension ref="A1:E12"/>
  <sheetViews>
    <sheetView workbookViewId="0">
      <selection activeCell="E13" sqref="E13"/>
    </sheetView>
  </sheetViews>
  <sheetFormatPr defaultRowHeight="15" x14ac:dyDescent="0.25"/>
  <cols>
    <col min="2" max="2" width="51.140625" bestFit="1" customWidth="1"/>
    <col min="3" max="3" width="8" bestFit="1" customWidth="1"/>
    <col min="4" max="4" width="13.7109375" bestFit="1" customWidth="1"/>
    <col min="5" max="5" width="11.85546875" style="34" bestFit="1" customWidth="1"/>
  </cols>
  <sheetData>
    <row r="1" spans="1:5" ht="15.75" x14ac:dyDescent="0.25">
      <c r="A1" s="293" t="s">
        <v>2007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2008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45030</v>
      </c>
      <c r="B5" s="148" t="s">
        <v>2009</v>
      </c>
      <c r="C5" s="77" t="s">
        <v>176</v>
      </c>
      <c r="D5" s="2" t="s">
        <v>2010</v>
      </c>
      <c r="E5" s="214">
        <v>362050</v>
      </c>
    </row>
    <row r="6" spans="1:5" x14ac:dyDescent="0.25">
      <c r="A6" s="146">
        <v>45072</v>
      </c>
      <c r="B6" s="148" t="s">
        <v>2009</v>
      </c>
      <c r="C6" s="77" t="s">
        <v>176</v>
      </c>
      <c r="D6" s="2" t="s">
        <v>2011</v>
      </c>
      <c r="E6" s="214">
        <v>20790</v>
      </c>
    </row>
    <row r="7" spans="1:5" x14ac:dyDescent="0.25">
      <c r="A7" s="153">
        <v>45154</v>
      </c>
      <c r="B7" s="154" t="s">
        <v>2009</v>
      </c>
      <c r="C7" s="155" t="s">
        <v>176</v>
      </c>
      <c r="D7" s="156" t="s">
        <v>2638</v>
      </c>
      <c r="E7" s="215">
        <v>118250</v>
      </c>
    </row>
    <row r="8" spans="1:5" x14ac:dyDescent="0.25">
      <c r="A8" s="146">
        <v>45154</v>
      </c>
      <c r="B8" s="148" t="s">
        <v>2009</v>
      </c>
      <c r="C8" s="77" t="s">
        <v>176</v>
      </c>
      <c r="D8" s="2" t="s">
        <v>2639</v>
      </c>
      <c r="E8" s="214">
        <v>33750</v>
      </c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295"/>
      <c r="B12" s="295"/>
      <c r="C12" s="295"/>
      <c r="D12" s="295"/>
      <c r="E12" s="214">
        <f>SUM(E5:E11)</f>
        <v>534840</v>
      </c>
    </row>
  </sheetData>
  <mergeCells count="4">
    <mergeCell ref="A1:B1"/>
    <mergeCell ref="A2:B2"/>
    <mergeCell ref="A3:B3"/>
    <mergeCell ref="A12:D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C8D9-139C-490D-820F-3F5C0735FD36}">
  <dimension ref="A1:E20"/>
  <sheetViews>
    <sheetView workbookViewId="0">
      <selection activeCell="E21" sqref="E21"/>
    </sheetView>
  </sheetViews>
  <sheetFormatPr defaultRowHeight="15" x14ac:dyDescent="0.25"/>
  <cols>
    <col min="1" max="1" width="9" bestFit="1" customWidth="1"/>
    <col min="2" max="2" width="24.28515625" bestFit="1" customWidth="1"/>
    <col min="3" max="3" width="8" bestFit="1" customWidth="1"/>
    <col min="4" max="4" width="15" bestFit="1" customWidth="1"/>
    <col min="5" max="5" width="11.85546875" style="34" bestFit="1" customWidth="1"/>
  </cols>
  <sheetData>
    <row r="1" spans="1:5" ht="15.75" x14ac:dyDescent="0.25">
      <c r="A1" s="293" t="s">
        <v>2394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2008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45100</v>
      </c>
      <c r="B5" s="148" t="s">
        <v>2182</v>
      </c>
      <c r="C5" s="77" t="s">
        <v>176</v>
      </c>
      <c r="D5" s="2" t="s">
        <v>2183</v>
      </c>
      <c r="E5" s="214">
        <v>1440</v>
      </c>
    </row>
    <row r="6" spans="1:5" x14ac:dyDescent="0.25">
      <c r="A6" s="146">
        <v>45100</v>
      </c>
      <c r="B6" s="148" t="s">
        <v>2184</v>
      </c>
      <c r="C6" s="77" t="s">
        <v>176</v>
      </c>
      <c r="D6" s="2" t="s">
        <v>2185</v>
      </c>
      <c r="E6" s="214">
        <v>7796.61</v>
      </c>
    </row>
    <row r="7" spans="1:5" x14ac:dyDescent="0.25">
      <c r="A7" s="146">
        <v>45198</v>
      </c>
      <c r="B7" s="148" t="s">
        <v>2395</v>
      </c>
      <c r="C7" s="77" t="s">
        <v>176</v>
      </c>
      <c r="D7" s="2" t="s">
        <v>2396</v>
      </c>
      <c r="E7" s="214">
        <v>105365</v>
      </c>
    </row>
    <row r="8" spans="1:5" x14ac:dyDescent="0.25">
      <c r="A8" s="146">
        <v>45195</v>
      </c>
      <c r="B8" s="148" t="s">
        <v>2564</v>
      </c>
      <c r="C8" s="77" t="s">
        <v>176</v>
      </c>
      <c r="D8" s="2" t="s">
        <v>2565</v>
      </c>
      <c r="E8" s="214">
        <v>725000</v>
      </c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146"/>
      <c r="B14" s="148"/>
      <c r="C14" s="77"/>
      <c r="D14" s="2"/>
      <c r="E14" s="214"/>
    </row>
    <row r="15" spans="1:5" x14ac:dyDescent="0.25">
      <c r="A15" s="146"/>
      <c r="B15" s="148"/>
      <c r="C15" s="77"/>
      <c r="D15" s="2"/>
      <c r="E15" s="214"/>
    </row>
    <row r="16" spans="1:5" x14ac:dyDescent="0.25">
      <c r="A16" s="146"/>
      <c r="B16" s="148"/>
      <c r="C16" s="77"/>
      <c r="D16" s="2"/>
      <c r="E16" s="214"/>
    </row>
    <row r="17" spans="1:5" x14ac:dyDescent="0.25">
      <c r="A17" s="146"/>
      <c r="B17" s="148"/>
      <c r="C17" s="77"/>
      <c r="D17" s="2"/>
      <c r="E17" s="214"/>
    </row>
    <row r="18" spans="1:5" x14ac:dyDescent="0.25">
      <c r="A18" s="146"/>
      <c r="B18" s="148"/>
      <c r="C18" s="77"/>
      <c r="D18" s="2"/>
      <c r="E18" s="214"/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295"/>
      <c r="B20" s="295"/>
      <c r="C20" s="295"/>
      <c r="D20" s="295"/>
      <c r="E20" s="214">
        <f>SUM(E5:E19)</f>
        <v>839601.61</v>
      </c>
    </row>
  </sheetData>
  <mergeCells count="4">
    <mergeCell ref="A1:B1"/>
    <mergeCell ref="A2:B2"/>
    <mergeCell ref="A3:B3"/>
    <mergeCell ref="A20:D20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7A00-A107-4097-B2AB-612187CFE016}">
  <dimension ref="A1:E15"/>
  <sheetViews>
    <sheetView workbookViewId="0">
      <selection activeCell="B26" sqref="B26"/>
    </sheetView>
  </sheetViews>
  <sheetFormatPr defaultRowHeight="15" x14ac:dyDescent="0.25"/>
  <cols>
    <col min="1" max="1" width="9" bestFit="1" customWidth="1"/>
    <col min="2" max="2" width="33.5703125" bestFit="1" customWidth="1"/>
    <col min="3" max="3" width="8" bestFit="1" customWidth="1"/>
    <col min="4" max="4" width="7" bestFit="1" customWidth="1"/>
    <col min="5" max="5" width="11.85546875" style="34" bestFit="1" customWidth="1"/>
  </cols>
  <sheetData>
    <row r="1" spans="1:5" ht="15.75" x14ac:dyDescent="0.25">
      <c r="A1" s="293" t="s">
        <v>2186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2008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45096</v>
      </c>
      <c r="B5" s="148" t="s">
        <v>2187</v>
      </c>
      <c r="C5" s="77" t="s">
        <v>176</v>
      </c>
      <c r="D5" s="2" t="s">
        <v>2188</v>
      </c>
      <c r="E5" s="214">
        <v>23000</v>
      </c>
    </row>
    <row r="6" spans="1:5" x14ac:dyDescent="0.25">
      <c r="A6" s="146">
        <v>45096</v>
      </c>
      <c r="B6" s="148" t="s">
        <v>2187</v>
      </c>
      <c r="C6" s="77" t="s">
        <v>176</v>
      </c>
      <c r="D6" s="2" t="s">
        <v>2189</v>
      </c>
      <c r="E6" s="214">
        <v>87170</v>
      </c>
    </row>
    <row r="7" spans="1:5" x14ac:dyDescent="0.25">
      <c r="A7" s="146">
        <v>45149</v>
      </c>
      <c r="B7" s="148" t="s">
        <v>2187</v>
      </c>
      <c r="C7" s="77" t="s">
        <v>176</v>
      </c>
      <c r="D7" s="2" t="s">
        <v>2164</v>
      </c>
      <c r="E7" s="214">
        <v>137000</v>
      </c>
    </row>
    <row r="8" spans="1:5" x14ac:dyDescent="0.25">
      <c r="A8" s="146">
        <v>45163</v>
      </c>
      <c r="B8" s="148" t="s">
        <v>2187</v>
      </c>
      <c r="C8" s="77" t="s">
        <v>176</v>
      </c>
      <c r="D8" s="2" t="s">
        <v>2233</v>
      </c>
      <c r="E8" s="214">
        <v>80500</v>
      </c>
    </row>
    <row r="9" spans="1:5" x14ac:dyDescent="0.25">
      <c r="A9" s="153">
        <v>45200</v>
      </c>
      <c r="B9" s="154" t="s">
        <v>2187</v>
      </c>
      <c r="C9" s="155" t="s">
        <v>176</v>
      </c>
      <c r="D9" s="156" t="s">
        <v>2786</v>
      </c>
      <c r="E9" s="215">
        <v>75000</v>
      </c>
    </row>
    <row r="10" spans="1:5" x14ac:dyDescent="0.25">
      <c r="A10" s="146">
        <v>45231</v>
      </c>
      <c r="B10" s="148" t="s">
        <v>2187</v>
      </c>
      <c r="C10" s="77" t="s">
        <v>176</v>
      </c>
      <c r="D10" s="2" t="s">
        <v>2787</v>
      </c>
      <c r="E10" s="214">
        <v>96600</v>
      </c>
    </row>
    <row r="11" spans="1:5" x14ac:dyDescent="0.25">
      <c r="A11" s="146">
        <v>45231</v>
      </c>
      <c r="B11" s="148" t="s">
        <v>2187</v>
      </c>
      <c r="C11" s="77" t="s">
        <v>176</v>
      </c>
      <c r="D11" s="2" t="s">
        <v>2788</v>
      </c>
      <c r="E11" s="214">
        <v>41000</v>
      </c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146"/>
      <c r="B14" s="148"/>
      <c r="C14" s="77"/>
      <c r="D14" s="2"/>
      <c r="E14" s="214"/>
    </row>
    <row r="15" spans="1:5" x14ac:dyDescent="0.25">
      <c r="A15" s="295"/>
      <c r="B15" s="295"/>
      <c r="C15" s="295"/>
      <c r="D15" s="295"/>
      <c r="E15" s="214">
        <f>SUM(E5:E14)</f>
        <v>540270</v>
      </c>
    </row>
  </sheetData>
  <mergeCells count="4">
    <mergeCell ref="A1:B1"/>
    <mergeCell ref="A2:B2"/>
    <mergeCell ref="A3:B3"/>
    <mergeCell ref="A15:D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2842-5DBF-478A-9DF4-7611EEA340C0}">
  <dimension ref="C10:G36"/>
  <sheetViews>
    <sheetView topLeftCell="A9" workbookViewId="0">
      <selection activeCell="D41" sqref="D41"/>
    </sheetView>
  </sheetViews>
  <sheetFormatPr defaultRowHeight="15" x14ac:dyDescent="0.25"/>
  <cols>
    <col min="1" max="1" width="3.42578125" customWidth="1"/>
    <col min="2" max="2" width="1.5703125" customWidth="1"/>
    <col min="4" max="4" width="24.140625" customWidth="1"/>
    <col min="5" max="5" width="16.85546875" bestFit="1" customWidth="1"/>
    <col min="7" max="7" width="17.5703125" bestFit="1" customWidth="1"/>
  </cols>
  <sheetData>
    <row r="10" spans="3:5" ht="15.75" thickBot="1" x14ac:dyDescent="0.3"/>
    <row r="11" spans="3:5" ht="15.75" thickBot="1" x14ac:dyDescent="0.3">
      <c r="C11" s="92" t="s">
        <v>81</v>
      </c>
      <c r="D11" s="93" t="s">
        <v>82</v>
      </c>
      <c r="E11" s="94" t="s">
        <v>83</v>
      </c>
    </row>
    <row r="12" spans="3:5" x14ac:dyDescent="0.25">
      <c r="C12" s="95"/>
      <c r="D12" s="96"/>
      <c r="E12" s="97"/>
    </row>
    <row r="13" spans="3:5" x14ac:dyDescent="0.25">
      <c r="C13" s="98">
        <v>1</v>
      </c>
      <c r="D13" s="32" t="s">
        <v>84</v>
      </c>
      <c r="E13" s="99">
        <v>437153000</v>
      </c>
    </row>
    <row r="14" spans="3:5" x14ac:dyDescent="0.25">
      <c r="C14" s="98">
        <v>2</v>
      </c>
      <c r="D14" s="32" t="s">
        <v>85</v>
      </c>
      <c r="E14" s="99">
        <v>304088299</v>
      </c>
    </row>
    <row r="15" spans="3:5" x14ac:dyDescent="0.25">
      <c r="C15" s="98"/>
      <c r="D15" s="32"/>
      <c r="E15" s="100">
        <f>SUM(E13:E14)</f>
        <v>741241299</v>
      </c>
    </row>
    <row r="16" spans="3:5" x14ac:dyDescent="0.25">
      <c r="C16" s="98">
        <v>3</v>
      </c>
      <c r="D16" s="32" t="s">
        <v>30</v>
      </c>
      <c r="E16" s="99">
        <v>38602044</v>
      </c>
    </row>
    <row r="17" spans="3:7" x14ac:dyDescent="0.25">
      <c r="C17" s="98"/>
      <c r="D17" s="32"/>
      <c r="E17" s="101"/>
    </row>
    <row r="18" spans="3:7" ht="15.75" thickBot="1" x14ac:dyDescent="0.3">
      <c r="C18" s="102"/>
      <c r="D18" s="103" t="s">
        <v>86</v>
      </c>
      <c r="E18" s="104">
        <f>SUM(E15:E17)</f>
        <v>779843343</v>
      </c>
    </row>
    <row r="20" spans="3:7" x14ac:dyDescent="0.25">
      <c r="C20" t="s">
        <v>87</v>
      </c>
      <c r="D20" t="s">
        <v>88</v>
      </c>
    </row>
    <row r="21" spans="3:7" ht="15.75" thickBot="1" x14ac:dyDescent="0.3"/>
    <row r="22" spans="3:7" ht="15.75" thickBot="1" x14ac:dyDescent="0.3">
      <c r="C22" s="92" t="s">
        <v>81</v>
      </c>
      <c r="D22" s="105" t="s">
        <v>1</v>
      </c>
      <c r="E22" s="105" t="s">
        <v>89</v>
      </c>
      <c r="F22" s="105" t="s">
        <v>90</v>
      </c>
      <c r="G22" s="106" t="s">
        <v>91</v>
      </c>
    </row>
    <row r="23" spans="3:7" x14ac:dyDescent="0.25">
      <c r="C23" s="107">
        <v>1</v>
      </c>
      <c r="D23" s="96" t="s">
        <v>92</v>
      </c>
      <c r="E23" s="108">
        <f>(E18*G23)</f>
        <v>219607901.47342506</v>
      </c>
      <c r="F23" s="96">
        <v>16122.03</v>
      </c>
      <c r="G23" s="109">
        <f>(F23/F28)</f>
        <v>0.2816051498607523</v>
      </c>
    </row>
    <row r="24" spans="3:7" x14ac:dyDescent="0.25">
      <c r="C24" s="98">
        <v>2</v>
      </c>
      <c r="D24" s="110" t="s">
        <v>93</v>
      </c>
      <c r="E24" s="111">
        <f>(E18*G24)</f>
        <v>193040325.86205548</v>
      </c>
      <c r="F24" s="110">
        <v>14171.63</v>
      </c>
      <c r="G24" s="112">
        <f>(F24/F28)</f>
        <v>0.24753731322427341</v>
      </c>
    </row>
    <row r="25" spans="3:7" x14ac:dyDescent="0.25">
      <c r="C25" s="98">
        <v>3</v>
      </c>
      <c r="D25" s="32" t="s">
        <v>94</v>
      </c>
      <c r="E25" s="113">
        <f>(E18*G25)</f>
        <v>196780681.98753023</v>
      </c>
      <c r="F25" s="32">
        <v>14446.22</v>
      </c>
      <c r="G25" s="114">
        <f>(F25/F28)</f>
        <v>0.25233360488855289</v>
      </c>
    </row>
    <row r="26" spans="3:7" x14ac:dyDescent="0.25">
      <c r="C26" s="98">
        <v>4</v>
      </c>
      <c r="D26" s="32" t="s">
        <v>95</v>
      </c>
      <c r="E26" s="113">
        <f>(E18*G26)</f>
        <v>79841530.974531054</v>
      </c>
      <c r="F26" s="32">
        <v>5861.39</v>
      </c>
      <c r="G26" s="114">
        <f>(F26/F28)</f>
        <v>0.10238149968349612</v>
      </c>
    </row>
    <row r="27" spans="3:7" x14ac:dyDescent="0.25">
      <c r="C27" s="98">
        <v>4</v>
      </c>
      <c r="D27" s="32" t="s">
        <v>96</v>
      </c>
      <c r="E27" s="113">
        <f>(E18*G27)</f>
        <v>90572902.702458218</v>
      </c>
      <c r="F27" s="32">
        <v>6649.21</v>
      </c>
      <c r="G27" s="114">
        <f>(F27/F28)</f>
        <v>0.11614243234292534</v>
      </c>
    </row>
    <row r="28" spans="3:7" ht="15.75" thickBot="1" x14ac:dyDescent="0.3">
      <c r="C28" s="102"/>
      <c r="D28" s="115"/>
      <c r="E28" s="116">
        <f>SUM(E23:E27)</f>
        <v>779843343.00000012</v>
      </c>
      <c r="F28" s="103">
        <f>SUM(F23:F27)</f>
        <v>57250.479999999996</v>
      </c>
      <c r="G28" s="117">
        <f>SUM(G23:G27)</f>
        <v>1</v>
      </c>
    </row>
    <row r="30" spans="3:7" x14ac:dyDescent="0.25">
      <c r="C30" s="118" t="s">
        <v>97</v>
      </c>
      <c r="D30" s="118"/>
      <c r="E30" s="118"/>
      <c r="F30" s="118"/>
      <c r="G30" s="118"/>
    </row>
    <row r="31" spans="3:7" x14ac:dyDescent="0.25">
      <c r="C31" s="118"/>
      <c r="D31" s="118"/>
      <c r="E31" s="118"/>
      <c r="F31" s="118"/>
      <c r="G31" s="118"/>
    </row>
    <row r="32" spans="3:7" x14ac:dyDescent="0.25">
      <c r="C32" s="118" t="s">
        <v>98</v>
      </c>
      <c r="D32" s="118"/>
      <c r="E32" s="118"/>
      <c r="F32" s="118"/>
      <c r="G32" s="118"/>
    </row>
    <row r="33" spans="3:7" x14ac:dyDescent="0.25">
      <c r="C33" s="118"/>
      <c r="D33" s="118"/>
      <c r="E33" s="118"/>
      <c r="F33" s="118"/>
      <c r="G33" s="118"/>
    </row>
    <row r="34" spans="3:7" x14ac:dyDescent="0.25">
      <c r="D34" t="s">
        <v>99</v>
      </c>
      <c r="E34" s="34">
        <f>E24</f>
        <v>193040325.86205548</v>
      </c>
    </row>
    <row r="35" spans="3:7" x14ac:dyDescent="0.25">
      <c r="D35" t="s">
        <v>30</v>
      </c>
      <c r="E35" s="34">
        <v>5200000</v>
      </c>
    </row>
    <row r="36" spans="3:7" x14ac:dyDescent="0.25">
      <c r="D36" t="s">
        <v>86</v>
      </c>
      <c r="E36" s="34">
        <f>ROUND(SUM(E34:E35),0)</f>
        <v>198240326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06E0-63FB-4EF4-A1EC-414F61A32ED4}">
  <dimension ref="A1:E21"/>
  <sheetViews>
    <sheetView workbookViewId="0">
      <selection activeCell="E22" sqref="E22"/>
    </sheetView>
  </sheetViews>
  <sheetFormatPr defaultRowHeight="15" x14ac:dyDescent="0.25"/>
  <cols>
    <col min="1" max="1" width="9" bestFit="1" customWidth="1"/>
    <col min="2" max="2" width="34.42578125" bestFit="1" customWidth="1"/>
    <col min="3" max="3" width="8" bestFit="1" customWidth="1"/>
    <col min="4" max="4" width="11.140625" bestFit="1" customWidth="1"/>
    <col min="5" max="5" width="12.85546875" style="34" bestFit="1" customWidth="1"/>
  </cols>
  <sheetData>
    <row r="1" spans="1:5" ht="15.75" x14ac:dyDescent="0.25">
      <c r="A1" s="293" t="s">
        <v>2222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3</v>
      </c>
      <c r="B3" s="294"/>
      <c r="C3" s="1"/>
      <c r="D3" s="1"/>
      <c r="E3" s="212"/>
    </row>
    <row r="4" spans="1:5" x14ac:dyDescent="0.25">
      <c r="A4" s="294" t="s">
        <v>3</v>
      </c>
      <c r="B4" s="294"/>
      <c r="C4" s="1"/>
      <c r="D4" s="1"/>
      <c r="E4" s="212"/>
    </row>
    <row r="5" spans="1:5" x14ac:dyDescent="0.25">
      <c r="A5" s="294" t="s">
        <v>2008</v>
      </c>
      <c r="B5" s="294"/>
      <c r="C5" s="1"/>
      <c r="D5" s="1"/>
      <c r="E5" s="212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</row>
    <row r="7" spans="1:5" x14ac:dyDescent="0.25">
      <c r="A7" s="146">
        <v>45079</v>
      </c>
      <c r="B7" s="148" t="s">
        <v>2223</v>
      </c>
      <c r="C7" s="77" t="s">
        <v>176</v>
      </c>
      <c r="D7" s="2" t="s">
        <v>2224</v>
      </c>
      <c r="E7" s="214">
        <v>356350</v>
      </c>
    </row>
    <row r="8" spans="1:5" x14ac:dyDescent="0.25">
      <c r="A8" s="146">
        <v>45114</v>
      </c>
      <c r="B8" s="148" t="s">
        <v>2524</v>
      </c>
      <c r="C8" s="77" t="s">
        <v>176</v>
      </c>
      <c r="D8" s="2" t="s">
        <v>2525</v>
      </c>
      <c r="E8" s="214">
        <v>42350</v>
      </c>
    </row>
    <row r="9" spans="1:5" x14ac:dyDescent="0.25">
      <c r="A9" s="146">
        <v>45114</v>
      </c>
      <c r="B9" s="148" t="s">
        <v>2524</v>
      </c>
      <c r="C9" s="77" t="s">
        <v>176</v>
      </c>
      <c r="D9" s="2" t="s">
        <v>2526</v>
      </c>
      <c r="E9" s="214">
        <v>5063937</v>
      </c>
    </row>
    <row r="10" spans="1:5" x14ac:dyDescent="0.25">
      <c r="A10" s="146">
        <v>45120</v>
      </c>
      <c r="B10" s="148" t="s">
        <v>2527</v>
      </c>
      <c r="C10" s="77" t="s">
        <v>176</v>
      </c>
      <c r="D10" s="2" t="s">
        <v>888</v>
      </c>
      <c r="E10" s="214">
        <v>2292400</v>
      </c>
    </row>
    <row r="11" spans="1:5" x14ac:dyDescent="0.25">
      <c r="A11" s="146">
        <v>45139</v>
      </c>
      <c r="B11" s="148" t="s">
        <v>2223</v>
      </c>
      <c r="C11" s="77" t="s">
        <v>176</v>
      </c>
      <c r="D11" s="2" t="s">
        <v>2528</v>
      </c>
      <c r="E11" s="214">
        <v>42000</v>
      </c>
    </row>
    <row r="12" spans="1:5" x14ac:dyDescent="0.25">
      <c r="A12" s="146">
        <v>45170</v>
      </c>
      <c r="B12" s="148" t="s">
        <v>2223</v>
      </c>
      <c r="C12" s="77" t="s">
        <v>176</v>
      </c>
      <c r="D12" s="2" t="s">
        <v>2529</v>
      </c>
      <c r="E12" s="214">
        <v>28000</v>
      </c>
    </row>
    <row r="13" spans="1:5" x14ac:dyDescent="0.25">
      <c r="A13" s="153">
        <v>45200</v>
      </c>
      <c r="B13" s="154" t="s">
        <v>2223</v>
      </c>
      <c r="C13" s="155" t="s">
        <v>176</v>
      </c>
      <c r="D13" s="156" t="s">
        <v>2810</v>
      </c>
      <c r="E13" s="215">
        <v>28000</v>
      </c>
    </row>
    <row r="14" spans="1:5" x14ac:dyDescent="0.25">
      <c r="A14" s="146">
        <v>45231</v>
      </c>
      <c r="B14" s="148" t="s">
        <v>2223</v>
      </c>
      <c r="C14" s="77" t="s">
        <v>176</v>
      </c>
      <c r="D14" s="2" t="s">
        <v>2811</v>
      </c>
      <c r="E14" s="214">
        <v>28000</v>
      </c>
    </row>
    <row r="15" spans="1:5" x14ac:dyDescent="0.25">
      <c r="A15" s="146">
        <v>45238</v>
      </c>
      <c r="B15" s="148" t="s">
        <v>2527</v>
      </c>
      <c r="C15" s="77" t="s">
        <v>176</v>
      </c>
      <c r="D15" s="2" t="s">
        <v>2812</v>
      </c>
      <c r="E15" s="214">
        <v>1422000</v>
      </c>
    </row>
    <row r="16" spans="1:5" x14ac:dyDescent="0.25">
      <c r="A16" s="146">
        <v>45261</v>
      </c>
      <c r="B16" s="148" t="s">
        <v>2223</v>
      </c>
      <c r="C16" s="77" t="s">
        <v>176</v>
      </c>
      <c r="D16" s="2" t="s">
        <v>2813</v>
      </c>
      <c r="E16" s="214">
        <v>28000</v>
      </c>
    </row>
    <row r="17" spans="1:5" x14ac:dyDescent="0.25">
      <c r="A17" s="146">
        <v>45262</v>
      </c>
      <c r="B17" s="148" t="s">
        <v>2814</v>
      </c>
      <c r="C17" s="77" t="s">
        <v>176</v>
      </c>
      <c r="D17" s="2" t="s">
        <v>2815</v>
      </c>
      <c r="E17" s="214">
        <v>65683.02</v>
      </c>
    </row>
    <row r="18" spans="1:5" x14ac:dyDescent="0.25">
      <c r="A18" s="146">
        <v>45274</v>
      </c>
      <c r="B18" s="148" t="s">
        <v>2527</v>
      </c>
      <c r="C18" s="77" t="s">
        <v>176</v>
      </c>
      <c r="D18" s="2" t="s">
        <v>2816</v>
      </c>
      <c r="E18" s="214">
        <v>355500</v>
      </c>
    </row>
    <row r="19" spans="1:5" x14ac:dyDescent="0.25">
      <c r="A19" s="146"/>
      <c r="B19" s="148"/>
      <c r="C19" s="77"/>
      <c r="D19" s="2"/>
      <c r="E19" s="214"/>
    </row>
    <row r="20" spans="1:5" x14ac:dyDescent="0.25">
      <c r="A20" s="146"/>
      <c r="B20" s="148"/>
      <c r="C20" s="77"/>
      <c r="D20" s="2"/>
      <c r="E20" s="214"/>
    </row>
    <row r="21" spans="1:5" x14ac:dyDescent="0.25">
      <c r="A21" s="295"/>
      <c r="B21" s="295"/>
      <c r="C21" s="295"/>
      <c r="D21" s="295"/>
      <c r="E21" s="214">
        <f>SUM(E7:E20)</f>
        <v>9752220.0199999996</v>
      </c>
    </row>
  </sheetData>
  <mergeCells count="6">
    <mergeCell ref="A21:D21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CE35-C734-4BEA-8B0E-E87FCBDC5FA1}">
  <dimension ref="A1:E52"/>
  <sheetViews>
    <sheetView topLeftCell="A21" workbookViewId="0">
      <selection activeCell="B48" sqref="B48"/>
    </sheetView>
  </sheetViews>
  <sheetFormatPr defaultRowHeight="15" x14ac:dyDescent="0.25"/>
  <cols>
    <col min="2" max="2" width="33.140625" bestFit="1" customWidth="1"/>
    <col min="3" max="3" width="8" bestFit="1" customWidth="1"/>
    <col min="4" max="4" width="9" bestFit="1" customWidth="1"/>
    <col min="5" max="5" width="12.85546875" style="34" bestFit="1" customWidth="1"/>
  </cols>
  <sheetData>
    <row r="1" spans="1:5" ht="15.75" x14ac:dyDescent="0.25">
      <c r="A1" s="293" t="s">
        <v>2301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2008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45045</v>
      </c>
      <c r="B5" s="148" t="s">
        <v>2302</v>
      </c>
      <c r="C5" s="77" t="s">
        <v>176</v>
      </c>
      <c r="D5" s="2" t="s">
        <v>2303</v>
      </c>
      <c r="E5" s="214">
        <v>309845</v>
      </c>
    </row>
    <row r="6" spans="1:5" x14ac:dyDescent="0.25">
      <c r="A6" s="146">
        <v>45077</v>
      </c>
      <c r="B6" s="148" t="s">
        <v>2302</v>
      </c>
      <c r="C6" s="77" t="s">
        <v>176</v>
      </c>
      <c r="D6" s="2" t="s">
        <v>2304</v>
      </c>
      <c r="E6" s="214">
        <v>66340.62</v>
      </c>
    </row>
    <row r="7" spans="1:5" x14ac:dyDescent="0.25">
      <c r="A7" s="146">
        <v>45078</v>
      </c>
      <c r="B7" s="148" t="s">
        <v>710</v>
      </c>
      <c r="C7" s="77" t="s">
        <v>176</v>
      </c>
      <c r="D7" s="2" t="s">
        <v>2305</v>
      </c>
      <c r="E7" s="214">
        <v>12740</v>
      </c>
    </row>
    <row r="8" spans="1:5" ht="36" x14ac:dyDescent="0.25">
      <c r="A8" s="146">
        <v>45140</v>
      </c>
      <c r="B8" s="148" t="s">
        <v>2398</v>
      </c>
      <c r="C8" s="77" t="s">
        <v>176</v>
      </c>
      <c r="D8" s="254" t="s">
        <v>2399</v>
      </c>
      <c r="E8" s="214">
        <v>192100</v>
      </c>
    </row>
    <row r="9" spans="1:5" x14ac:dyDescent="0.25">
      <c r="A9" s="146">
        <v>45140</v>
      </c>
      <c r="B9" s="148" t="s">
        <v>2400</v>
      </c>
      <c r="C9" s="77" t="s">
        <v>176</v>
      </c>
      <c r="D9" s="2" t="s">
        <v>2401</v>
      </c>
      <c r="E9" s="214">
        <v>25127.200000000001</v>
      </c>
    </row>
    <row r="10" spans="1:5" x14ac:dyDescent="0.25">
      <c r="A10" s="146">
        <v>45142</v>
      </c>
      <c r="B10" s="148" t="s">
        <v>2402</v>
      </c>
      <c r="C10" s="77" t="s">
        <v>176</v>
      </c>
      <c r="D10" s="2" t="s">
        <v>2403</v>
      </c>
      <c r="E10" s="214">
        <v>23026.7</v>
      </c>
    </row>
    <row r="11" spans="1:5" x14ac:dyDescent="0.25">
      <c r="A11" s="146">
        <v>45147</v>
      </c>
      <c r="B11" s="148" t="s">
        <v>2302</v>
      </c>
      <c r="C11" s="77" t="s">
        <v>176</v>
      </c>
      <c r="D11" s="2" t="s">
        <v>2196</v>
      </c>
      <c r="E11" s="214">
        <v>92417.79</v>
      </c>
    </row>
    <row r="12" spans="1:5" x14ac:dyDescent="0.25">
      <c r="A12" s="146">
        <v>45155</v>
      </c>
      <c r="B12" s="148" t="s">
        <v>2404</v>
      </c>
      <c r="C12" s="77" t="s">
        <v>176</v>
      </c>
      <c r="D12" s="2" t="s">
        <v>2405</v>
      </c>
      <c r="E12" s="214">
        <v>600823.65</v>
      </c>
    </row>
    <row r="13" spans="1:5" x14ac:dyDescent="0.25">
      <c r="A13" s="146">
        <v>45162</v>
      </c>
      <c r="B13" s="148" t="s">
        <v>2404</v>
      </c>
      <c r="C13" s="77" t="s">
        <v>176</v>
      </c>
      <c r="D13" s="2" t="s">
        <v>2406</v>
      </c>
      <c r="E13" s="214">
        <v>395164.39</v>
      </c>
    </row>
    <row r="14" spans="1:5" x14ac:dyDescent="0.25">
      <c r="A14" s="146">
        <v>45162</v>
      </c>
      <c r="B14" s="148" t="s">
        <v>2404</v>
      </c>
      <c r="C14" s="77" t="s">
        <v>176</v>
      </c>
      <c r="D14" s="2" t="s">
        <v>2407</v>
      </c>
      <c r="E14" s="214">
        <v>398710.97</v>
      </c>
    </row>
    <row r="15" spans="1:5" ht="36" x14ac:dyDescent="0.25">
      <c r="A15" s="146">
        <v>45163</v>
      </c>
      <c r="B15" s="148" t="s">
        <v>2398</v>
      </c>
      <c r="C15" s="77" t="s">
        <v>176</v>
      </c>
      <c r="D15" s="254" t="s">
        <v>2408</v>
      </c>
      <c r="E15" s="214">
        <v>20900</v>
      </c>
    </row>
    <row r="16" spans="1:5" x14ac:dyDescent="0.25">
      <c r="A16" s="146">
        <v>45164</v>
      </c>
      <c r="B16" s="148" t="s">
        <v>2404</v>
      </c>
      <c r="C16" s="77" t="s">
        <v>176</v>
      </c>
      <c r="D16" s="2" t="s">
        <v>2409</v>
      </c>
      <c r="E16" s="214">
        <v>395164.39</v>
      </c>
    </row>
    <row r="17" spans="1:5" x14ac:dyDescent="0.25">
      <c r="A17" s="146">
        <v>45164</v>
      </c>
      <c r="B17" s="148" t="s">
        <v>2302</v>
      </c>
      <c r="C17" s="77" t="s">
        <v>176</v>
      </c>
      <c r="D17" s="2" t="s">
        <v>2410</v>
      </c>
      <c r="E17" s="214">
        <v>680879.97</v>
      </c>
    </row>
    <row r="18" spans="1:5" x14ac:dyDescent="0.25">
      <c r="A18" s="146">
        <v>45164</v>
      </c>
      <c r="B18" s="148" t="s">
        <v>2404</v>
      </c>
      <c r="C18" s="77" t="s">
        <v>176</v>
      </c>
      <c r="D18" s="2" t="s">
        <v>2411</v>
      </c>
      <c r="E18" s="214">
        <v>398710.97</v>
      </c>
    </row>
    <row r="19" spans="1:5" x14ac:dyDescent="0.25">
      <c r="A19" s="146">
        <v>45168</v>
      </c>
      <c r="B19" s="148" t="s">
        <v>2412</v>
      </c>
      <c r="C19" s="77" t="s">
        <v>176</v>
      </c>
      <c r="D19" s="2" t="s">
        <v>2413</v>
      </c>
      <c r="E19" s="214">
        <v>413277.17</v>
      </c>
    </row>
    <row r="20" spans="1:5" x14ac:dyDescent="0.25">
      <c r="A20" s="146">
        <v>45168</v>
      </c>
      <c r="B20" s="148" t="s">
        <v>2412</v>
      </c>
      <c r="C20" s="77" t="s">
        <v>176</v>
      </c>
      <c r="D20" s="2" t="s">
        <v>2414</v>
      </c>
      <c r="E20" s="214">
        <v>413277.17</v>
      </c>
    </row>
    <row r="21" spans="1:5" x14ac:dyDescent="0.25">
      <c r="A21" s="146">
        <v>45168</v>
      </c>
      <c r="B21" s="148" t="s">
        <v>2412</v>
      </c>
      <c r="C21" s="77" t="s">
        <v>176</v>
      </c>
      <c r="D21" s="2" t="s">
        <v>2415</v>
      </c>
      <c r="E21" s="214">
        <v>453227.15</v>
      </c>
    </row>
    <row r="22" spans="1:5" ht="36" x14ac:dyDescent="0.25">
      <c r="A22" s="146">
        <v>45168</v>
      </c>
      <c r="B22" s="148" t="s">
        <v>2404</v>
      </c>
      <c r="C22" s="77" t="s">
        <v>176</v>
      </c>
      <c r="D22" s="254" t="s">
        <v>2416</v>
      </c>
      <c r="E22" s="214">
        <v>398710.97</v>
      </c>
    </row>
    <row r="23" spans="1:5" x14ac:dyDescent="0.25">
      <c r="A23" s="146">
        <v>45168</v>
      </c>
      <c r="B23" s="148" t="s">
        <v>2404</v>
      </c>
      <c r="C23" s="77" t="s">
        <v>176</v>
      </c>
      <c r="D23" s="2" t="s">
        <v>2417</v>
      </c>
      <c r="E23" s="214">
        <v>395164.39</v>
      </c>
    </row>
    <row r="24" spans="1:5" x14ac:dyDescent="0.25">
      <c r="A24" s="146">
        <v>45173</v>
      </c>
      <c r="B24" s="148" t="s">
        <v>2418</v>
      </c>
      <c r="C24" s="77" t="s">
        <v>176</v>
      </c>
      <c r="D24" s="2" t="s">
        <v>2419</v>
      </c>
      <c r="E24" s="214">
        <v>9407.7000000000007</v>
      </c>
    </row>
    <row r="25" spans="1:5" x14ac:dyDescent="0.25">
      <c r="A25" s="146">
        <v>45184</v>
      </c>
      <c r="B25" s="148" t="s">
        <v>2302</v>
      </c>
      <c r="C25" s="77" t="s">
        <v>176</v>
      </c>
      <c r="D25" s="2" t="s">
        <v>1245</v>
      </c>
      <c r="E25" s="214">
        <v>189037.87</v>
      </c>
    </row>
    <row r="26" spans="1:5" x14ac:dyDescent="0.25">
      <c r="A26" s="146">
        <v>45199</v>
      </c>
      <c r="B26" s="148" t="s">
        <v>2418</v>
      </c>
      <c r="C26" s="77" t="s">
        <v>176</v>
      </c>
      <c r="D26" s="2" t="s">
        <v>2420</v>
      </c>
      <c r="E26" s="214">
        <v>4151.25</v>
      </c>
    </row>
    <row r="27" spans="1:5" x14ac:dyDescent="0.25">
      <c r="A27" s="146">
        <v>45206</v>
      </c>
      <c r="B27" s="148" t="s">
        <v>2402</v>
      </c>
      <c r="C27" s="77" t="s">
        <v>176</v>
      </c>
      <c r="D27" s="2" t="s">
        <v>2969</v>
      </c>
      <c r="E27" s="214">
        <v>351596.09</v>
      </c>
    </row>
    <row r="28" spans="1:5" x14ac:dyDescent="0.25">
      <c r="A28" s="146">
        <v>45210</v>
      </c>
      <c r="B28" s="148" t="s">
        <v>2970</v>
      </c>
      <c r="C28" s="77" t="s">
        <v>176</v>
      </c>
      <c r="D28" s="2" t="s">
        <v>2971</v>
      </c>
      <c r="E28" s="214">
        <v>9323.7999999999993</v>
      </c>
    </row>
    <row r="29" spans="1:5" x14ac:dyDescent="0.25">
      <c r="A29" s="146">
        <v>45211</v>
      </c>
      <c r="B29" s="148" t="s">
        <v>2412</v>
      </c>
      <c r="C29" s="77" t="s">
        <v>176</v>
      </c>
      <c r="D29" s="2" t="s">
        <v>2972</v>
      </c>
      <c r="E29" s="214">
        <v>482155.86</v>
      </c>
    </row>
    <row r="30" spans="1:5" x14ac:dyDescent="0.25">
      <c r="A30" s="146">
        <v>45213</v>
      </c>
      <c r="B30" s="148" t="s">
        <v>2412</v>
      </c>
      <c r="C30" s="77" t="s">
        <v>176</v>
      </c>
      <c r="D30" s="2" t="s">
        <v>2973</v>
      </c>
      <c r="E30" s="214">
        <v>315467.76</v>
      </c>
    </row>
    <row r="31" spans="1:5" x14ac:dyDescent="0.25">
      <c r="A31" s="146">
        <v>45215</v>
      </c>
      <c r="B31" s="148" t="s">
        <v>2974</v>
      </c>
      <c r="C31" s="77" t="s">
        <v>176</v>
      </c>
      <c r="D31" s="2" t="s">
        <v>2975</v>
      </c>
      <c r="E31" s="214">
        <v>443856.45</v>
      </c>
    </row>
    <row r="32" spans="1:5" x14ac:dyDescent="0.25">
      <c r="A32" s="146">
        <v>45215</v>
      </c>
      <c r="B32" s="148" t="s">
        <v>2412</v>
      </c>
      <c r="C32" s="77" t="s">
        <v>176</v>
      </c>
      <c r="D32" s="2" t="s">
        <v>2976</v>
      </c>
      <c r="E32" s="214">
        <v>481329.64</v>
      </c>
    </row>
    <row r="33" spans="1:5" x14ac:dyDescent="0.25">
      <c r="A33" s="146">
        <v>45216</v>
      </c>
      <c r="B33" s="148" t="s">
        <v>2398</v>
      </c>
      <c r="C33" s="77" t="s">
        <v>176</v>
      </c>
      <c r="D33" s="2" t="s">
        <v>2977</v>
      </c>
      <c r="E33" s="214">
        <v>17100</v>
      </c>
    </row>
    <row r="34" spans="1:5" x14ac:dyDescent="0.25">
      <c r="A34" s="146">
        <v>45233</v>
      </c>
      <c r="B34" s="148" t="s">
        <v>2978</v>
      </c>
      <c r="C34" s="77" t="s">
        <v>176</v>
      </c>
      <c r="D34" s="2" t="s">
        <v>2979</v>
      </c>
      <c r="E34" s="214">
        <v>12018</v>
      </c>
    </row>
    <row r="35" spans="1:5" x14ac:dyDescent="0.25">
      <c r="A35" s="146">
        <v>45241</v>
      </c>
      <c r="B35" s="148" t="s">
        <v>2412</v>
      </c>
      <c r="C35" s="77" t="s">
        <v>176</v>
      </c>
      <c r="D35" s="2" t="s">
        <v>2980</v>
      </c>
      <c r="E35" s="214">
        <v>482156.33</v>
      </c>
    </row>
    <row r="36" spans="1:5" x14ac:dyDescent="0.25">
      <c r="A36" s="146">
        <v>45246</v>
      </c>
      <c r="B36" s="148" t="s">
        <v>2412</v>
      </c>
      <c r="C36" s="77" t="s">
        <v>176</v>
      </c>
      <c r="D36" s="2" t="s">
        <v>2981</v>
      </c>
      <c r="E36" s="214">
        <v>482155.85</v>
      </c>
    </row>
    <row r="37" spans="1:5" x14ac:dyDescent="0.25">
      <c r="A37" s="146">
        <v>45247</v>
      </c>
      <c r="B37" s="148" t="s">
        <v>2412</v>
      </c>
      <c r="C37" s="77" t="s">
        <v>176</v>
      </c>
      <c r="D37" s="2" t="s">
        <v>2982</v>
      </c>
      <c r="E37" s="214">
        <v>219587.77</v>
      </c>
    </row>
    <row r="38" spans="1:5" x14ac:dyDescent="0.25">
      <c r="A38" s="146">
        <v>45247</v>
      </c>
      <c r="B38" s="148" t="s">
        <v>2412</v>
      </c>
      <c r="C38" s="77" t="s">
        <v>176</v>
      </c>
      <c r="D38" s="2" t="s">
        <v>2983</v>
      </c>
      <c r="E38" s="214">
        <v>51521.85</v>
      </c>
    </row>
    <row r="39" spans="1:5" x14ac:dyDescent="0.25">
      <c r="A39" s="146">
        <v>45259</v>
      </c>
      <c r="B39" s="148" t="s">
        <v>2984</v>
      </c>
      <c r="C39" s="77" t="s">
        <v>176</v>
      </c>
      <c r="D39" s="2" t="s">
        <v>2985</v>
      </c>
      <c r="E39" s="214">
        <v>66540.25</v>
      </c>
    </row>
    <row r="40" spans="1:5" x14ac:dyDescent="0.25">
      <c r="A40" s="146">
        <v>45266</v>
      </c>
      <c r="B40" s="148" t="s">
        <v>2302</v>
      </c>
      <c r="C40" s="77" t="s">
        <v>176</v>
      </c>
      <c r="D40" s="2" t="s">
        <v>2549</v>
      </c>
      <c r="E40" s="214">
        <v>400506.04</v>
      </c>
    </row>
    <row r="41" spans="1:5" x14ac:dyDescent="0.25">
      <c r="A41" s="146">
        <v>45281</v>
      </c>
      <c r="B41" s="148" t="s">
        <v>2986</v>
      </c>
      <c r="C41" s="77" t="s">
        <v>176</v>
      </c>
      <c r="D41" s="2" t="s">
        <v>2987</v>
      </c>
      <c r="E41" s="214">
        <v>54550</v>
      </c>
    </row>
    <row r="42" spans="1:5" x14ac:dyDescent="0.25">
      <c r="A42" s="146"/>
      <c r="B42" s="148"/>
      <c r="C42" s="77"/>
      <c r="D42" s="2"/>
      <c r="E42" s="214"/>
    </row>
    <row r="43" spans="1:5" x14ac:dyDescent="0.25">
      <c r="A43" s="146"/>
      <c r="B43" s="148"/>
      <c r="C43" s="77"/>
      <c r="D43" s="2"/>
      <c r="E43" s="214"/>
    </row>
    <row r="44" spans="1:5" x14ac:dyDescent="0.25">
      <c r="A44" s="146"/>
      <c r="B44" s="148"/>
      <c r="C44" s="77"/>
      <c r="D44" s="2"/>
      <c r="E44" s="214"/>
    </row>
    <row r="45" spans="1:5" x14ac:dyDescent="0.25">
      <c r="A45" s="146"/>
      <c r="B45" s="148"/>
      <c r="C45" s="77"/>
      <c r="D45" s="2"/>
      <c r="E45" s="214"/>
    </row>
    <row r="46" spans="1:5" x14ac:dyDescent="0.25">
      <c r="A46" s="146"/>
      <c r="B46" s="148"/>
      <c r="C46" s="77"/>
      <c r="D46" s="2"/>
      <c r="E46" s="214"/>
    </row>
    <row r="47" spans="1:5" x14ac:dyDescent="0.25">
      <c r="A47" s="146"/>
      <c r="B47" s="148"/>
      <c r="C47" s="77"/>
      <c r="D47" s="2"/>
      <c r="E47" s="214"/>
    </row>
    <row r="48" spans="1:5" x14ac:dyDescent="0.25">
      <c r="A48" s="146"/>
      <c r="B48" s="148"/>
      <c r="C48" s="77"/>
      <c r="D48" s="2"/>
      <c r="E48" s="214"/>
    </row>
    <row r="49" spans="1:5" x14ac:dyDescent="0.25">
      <c r="A49" s="146"/>
      <c r="B49" s="148"/>
      <c r="C49" s="77"/>
      <c r="D49" s="2"/>
      <c r="E49" s="214"/>
    </row>
    <row r="50" spans="1:5" x14ac:dyDescent="0.25">
      <c r="A50" s="146"/>
      <c r="B50" s="148"/>
      <c r="C50" s="77"/>
      <c r="D50" s="2"/>
      <c r="E50" s="214"/>
    </row>
    <row r="51" spans="1:5" x14ac:dyDescent="0.25">
      <c r="A51" s="146"/>
      <c r="B51" s="148"/>
      <c r="C51" s="77"/>
      <c r="D51" s="2"/>
      <c r="E51" s="214"/>
    </row>
    <row r="52" spans="1:5" x14ac:dyDescent="0.25">
      <c r="A52" s="295"/>
      <c r="B52" s="295"/>
      <c r="C52" s="295"/>
      <c r="D52" s="295"/>
      <c r="E52" s="214">
        <f>SUM(E5:E51)</f>
        <v>9758071.0099999979</v>
      </c>
    </row>
  </sheetData>
  <mergeCells count="4">
    <mergeCell ref="A1:B1"/>
    <mergeCell ref="A2:B2"/>
    <mergeCell ref="A3:B3"/>
    <mergeCell ref="A52:D52"/>
  </mergeCell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A293-A907-4670-BCE2-8B96BC53E8EE}">
  <dimension ref="A1:E6"/>
  <sheetViews>
    <sheetView workbookViewId="0">
      <selection activeCell="E7" sqref="E7"/>
    </sheetView>
  </sheetViews>
  <sheetFormatPr defaultRowHeight="15" x14ac:dyDescent="0.25"/>
  <cols>
    <col min="1" max="1" width="9.28515625" customWidth="1"/>
    <col min="2" max="2" width="44.7109375" bestFit="1" customWidth="1"/>
    <col min="3" max="3" width="8" bestFit="1" customWidth="1"/>
    <col min="4" max="4" width="20.42578125" customWidth="1"/>
    <col min="5" max="5" width="11.85546875" style="34" bestFit="1" customWidth="1"/>
  </cols>
  <sheetData>
    <row r="1" spans="1:5" ht="15.75" x14ac:dyDescent="0.25">
      <c r="A1" s="293" t="s">
        <v>2542</v>
      </c>
      <c r="B1" s="293"/>
      <c r="C1" s="1"/>
      <c r="D1" s="1"/>
      <c r="E1" s="212"/>
    </row>
    <row r="2" spans="1:5" x14ac:dyDescent="0.25">
      <c r="A2" s="294" t="s">
        <v>2541</v>
      </c>
      <c r="B2" s="294"/>
      <c r="C2" s="1"/>
      <c r="D2" s="1"/>
      <c r="E2" s="212"/>
    </row>
    <row r="3" spans="1:5" x14ac:dyDescent="0.25">
      <c r="A3" s="2" t="s">
        <v>4</v>
      </c>
      <c r="B3" s="211"/>
      <c r="C3" s="3" t="s">
        <v>5</v>
      </c>
      <c r="D3" s="2" t="s">
        <v>6</v>
      </c>
      <c r="E3" s="213" t="s">
        <v>7</v>
      </c>
    </row>
    <row r="4" spans="1:5" x14ac:dyDescent="0.25">
      <c r="A4" s="146">
        <v>45141</v>
      </c>
      <c r="B4" s="148" t="s">
        <v>2539</v>
      </c>
      <c r="C4" s="77" t="s">
        <v>176</v>
      </c>
      <c r="D4" s="2" t="s">
        <v>2540</v>
      </c>
      <c r="E4" s="214">
        <v>270000</v>
      </c>
    </row>
    <row r="5" spans="1:5" x14ac:dyDescent="0.25">
      <c r="A5" s="146">
        <v>45141</v>
      </c>
      <c r="B5" s="148" t="s">
        <v>2539</v>
      </c>
      <c r="C5" s="77" t="s">
        <v>176</v>
      </c>
      <c r="D5" s="2" t="s">
        <v>2538</v>
      </c>
      <c r="E5" s="214">
        <v>405000</v>
      </c>
    </row>
    <row r="6" spans="1:5" x14ac:dyDescent="0.25">
      <c r="A6" s="295"/>
      <c r="B6" s="295"/>
      <c r="C6" s="295"/>
      <c r="D6" s="295"/>
      <c r="E6" s="214">
        <f>SUM(E4:E5)</f>
        <v>675000</v>
      </c>
    </row>
  </sheetData>
  <mergeCells count="3">
    <mergeCell ref="A6:D6"/>
    <mergeCell ref="A1:B1"/>
    <mergeCell ref="A2:B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970F-4888-4BEA-911E-274006CB9477}">
  <dimension ref="A1:E9"/>
  <sheetViews>
    <sheetView workbookViewId="0">
      <selection activeCell="E10" sqref="E10"/>
    </sheetView>
  </sheetViews>
  <sheetFormatPr defaultRowHeight="15" x14ac:dyDescent="0.25"/>
  <cols>
    <col min="1" max="1" width="8.7109375" bestFit="1" customWidth="1"/>
    <col min="2" max="2" width="33.8554687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3" t="s">
        <v>2307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2008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45033</v>
      </c>
      <c r="B5" s="148" t="s">
        <v>2308</v>
      </c>
      <c r="C5" s="77" t="s">
        <v>176</v>
      </c>
      <c r="D5" s="2" t="s">
        <v>2309</v>
      </c>
      <c r="E5" s="214">
        <v>660000</v>
      </c>
    </row>
    <row r="6" spans="1:5" x14ac:dyDescent="0.25">
      <c r="A6" s="146">
        <v>45038</v>
      </c>
      <c r="B6" s="148" t="s">
        <v>2308</v>
      </c>
      <c r="C6" s="77" t="s">
        <v>176</v>
      </c>
      <c r="D6" s="2" t="s">
        <v>2310</v>
      </c>
      <c r="E6" s="214">
        <v>378000</v>
      </c>
    </row>
    <row r="7" spans="1:5" x14ac:dyDescent="0.25">
      <c r="A7" s="146">
        <v>45136</v>
      </c>
      <c r="B7" s="148" t="s">
        <v>2397</v>
      </c>
      <c r="C7" s="77" t="s">
        <v>176</v>
      </c>
      <c r="D7" s="2" t="s">
        <v>1401</v>
      </c>
      <c r="E7" s="214">
        <v>1032500</v>
      </c>
    </row>
    <row r="8" spans="1:5" x14ac:dyDescent="0.25">
      <c r="A8" s="146"/>
      <c r="B8" s="148"/>
      <c r="C8" s="77"/>
      <c r="D8" s="2"/>
      <c r="E8" s="214"/>
    </row>
    <row r="9" spans="1:5" x14ac:dyDescent="0.25">
      <c r="A9" s="295"/>
      <c r="B9" s="295"/>
      <c r="C9" s="295"/>
      <c r="D9" s="295"/>
      <c r="E9" s="214">
        <f>SUM(E5:E8)</f>
        <v>2070500</v>
      </c>
    </row>
  </sheetData>
  <mergeCells count="4">
    <mergeCell ref="A1:B1"/>
    <mergeCell ref="A2:B2"/>
    <mergeCell ref="A3:B3"/>
    <mergeCell ref="A9:D9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ED4C-9D19-4667-9A03-5875A34212E9}">
  <dimension ref="A1:E11"/>
  <sheetViews>
    <sheetView workbookViewId="0">
      <selection activeCell="E12" sqref="E12"/>
    </sheetView>
  </sheetViews>
  <sheetFormatPr defaultRowHeight="15" x14ac:dyDescent="0.25"/>
  <cols>
    <col min="1" max="1" width="9.28515625" bestFit="1" customWidth="1"/>
    <col min="2" max="2" width="37.42578125" bestFit="1" customWidth="1"/>
    <col min="3" max="3" width="8" bestFit="1" customWidth="1"/>
    <col min="4" max="4" width="7" bestFit="1" customWidth="1"/>
    <col min="5" max="5" width="12.85546875" style="34" bestFit="1" customWidth="1"/>
  </cols>
  <sheetData>
    <row r="1" spans="1:5" ht="15.75" x14ac:dyDescent="0.25">
      <c r="A1" s="293" t="s">
        <v>2554</v>
      </c>
      <c r="B1" s="293"/>
      <c r="C1" s="1"/>
      <c r="D1" s="1"/>
      <c r="E1" s="212"/>
    </row>
    <row r="2" spans="1:5" x14ac:dyDescent="0.25">
      <c r="A2" s="294" t="s">
        <v>2541</v>
      </c>
      <c r="B2" s="294"/>
      <c r="C2" s="1"/>
      <c r="D2" s="1"/>
      <c r="E2" s="212"/>
    </row>
    <row r="3" spans="1:5" x14ac:dyDescent="0.25">
      <c r="A3" s="2" t="s">
        <v>4</v>
      </c>
      <c r="B3" s="211"/>
      <c r="C3" s="3" t="s">
        <v>5</v>
      </c>
      <c r="D3" s="2" t="s">
        <v>6</v>
      </c>
      <c r="E3" s="213" t="s">
        <v>7</v>
      </c>
    </row>
    <row r="4" spans="1:5" x14ac:dyDescent="0.25">
      <c r="A4" s="146">
        <v>45152</v>
      </c>
      <c r="B4" s="148" t="s">
        <v>2555</v>
      </c>
      <c r="C4" s="77" t="s">
        <v>176</v>
      </c>
      <c r="D4" s="2" t="s">
        <v>2556</v>
      </c>
      <c r="E4" s="214">
        <v>860734.49</v>
      </c>
    </row>
    <row r="5" spans="1:5" x14ac:dyDescent="0.25">
      <c r="A5" s="146">
        <v>45194</v>
      </c>
      <c r="B5" s="148" t="s">
        <v>2555</v>
      </c>
      <c r="C5" s="77" t="s">
        <v>176</v>
      </c>
      <c r="D5" s="2" t="s">
        <v>2557</v>
      </c>
      <c r="E5" s="214">
        <v>557739.26</v>
      </c>
    </row>
    <row r="6" spans="1:5" x14ac:dyDescent="0.25">
      <c r="A6" s="153">
        <v>45229</v>
      </c>
      <c r="B6" s="154" t="s">
        <v>2792</v>
      </c>
      <c r="C6" s="155" t="s">
        <v>176</v>
      </c>
      <c r="D6" s="156" t="s">
        <v>2793</v>
      </c>
      <c r="E6" s="215">
        <v>1165796</v>
      </c>
    </row>
    <row r="7" spans="1:5" x14ac:dyDescent="0.25">
      <c r="A7" s="146">
        <v>45283</v>
      </c>
      <c r="B7" s="148" t="s">
        <v>2792</v>
      </c>
      <c r="C7" s="77" t="s">
        <v>176</v>
      </c>
      <c r="D7" s="2" t="s">
        <v>2794</v>
      </c>
      <c r="E7" s="214">
        <v>1250868</v>
      </c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295"/>
      <c r="B11" s="295"/>
      <c r="C11" s="295"/>
      <c r="D11" s="295"/>
      <c r="E11" s="214">
        <f>SUM(E4:E10)</f>
        <v>3835137.75</v>
      </c>
    </row>
  </sheetData>
  <mergeCells count="3">
    <mergeCell ref="A1:B1"/>
    <mergeCell ref="A2:B2"/>
    <mergeCell ref="A11:D1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B0FE-B9D9-4313-89F9-757A9ED003D3}">
  <dimension ref="A1:E15"/>
  <sheetViews>
    <sheetView workbookViewId="0">
      <selection activeCell="E16" sqref="E16"/>
    </sheetView>
  </sheetViews>
  <sheetFormatPr defaultRowHeight="15" x14ac:dyDescent="0.25"/>
  <cols>
    <col min="2" max="2" width="39.7109375" bestFit="1" customWidth="1"/>
    <col min="3" max="3" width="8" bestFit="1" customWidth="1"/>
    <col min="4" max="4" width="12.140625" bestFit="1" customWidth="1"/>
    <col min="5" max="5" width="11.85546875" style="34" bestFit="1" customWidth="1"/>
  </cols>
  <sheetData>
    <row r="1" spans="1:5" ht="15.75" x14ac:dyDescent="0.25">
      <c r="A1" s="293" t="s">
        <v>2824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2825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x14ac:dyDescent="0.25">
      <c r="A5" s="146">
        <v>45231</v>
      </c>
      <c r="B5" s="148" t="s">
        <v>2826</v>
      </c>
      <c r="C5" s="77" t="s">
        <v>176</v>
      </c>
      <c r="D5" s="2" t="s">
        <v>2827</v>
      </c>
      <c r="E5" s="214">
        <v>478117.26</v>
      </c>
    </row>
    <row r="6" spans="1:5" x14ac:dyDescent="0.25">
      <c r="A6" s="146"/>
      <c r="B6" s="148"/>
      <c r="C6" s="77"/>
      <c r="D6" s="2"/>
      <c r="E6" s="214"/>
    </row>
    <row r="7" spans="1:5" x14ac:dyDescent="0.25">
      <c r="A7" s="146"/>
      <c r="B7" s="148"/>
      <c r="C7" s="77"/>
      <c r="D7" s="2"/>
      <c r="E7" s="214"/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146"/>
      <c r="B14" s="148"/>
      <c r="C14" s="77"/>
      <c r="D14" s="2"/>
      <c r="E14" s="214"/>
    </row>
    <row r="15" spans="1:5" x14ac:dyDescent="0.25">
      <c r="A15" s="295"/>
      <c r="B15" s="295"/>
      <c r="C15" s="295"/>
      <c r="D15" s="295"/>
      <c r="E15" s="214">
        <f>SUM(E5:E14)</f>
        <v>478117.26</v>
      </c>
    </row>
  </sheetData>
  <mergeCells count="4">
    <mergeCell ref="A1:B1"/>
    <mergeCell ref="A2:B2"/>
    <mergeCell ref="A3:B3"/>
    <mergeCell ref="A15:D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30CF-8B54-475F-8355-0695A6FB9307}">
  <dimension ref="A1:E13"/>
  <sheetViews>
    <sheetView workbookViewId="0">
      <selection activeCell="E14" sqref="E14"/>
    </sheetView>
  </sheetViews>
  <sheetFormatPr defaultRowHeight="15" x14ac:dyDescent="0.25"/>
  <cols>
    <col min="2" max="2" width="22.5703125" bestFit="1" customWidth="1"/>
    <col min="3" max="3" width="8" bestFit="1" customWidth="1"/>
    <col min="4" max="4" width="13.28515625" bestFit="1" customWidth="1"/>
    <col min="5" max="5" width="12.85546875" style="34" bestFit="1" customWidth="1"/>
  </cols>
  <sheetData>
    <row r="1" spans="1:5" ht="15.75" x14ac:dyDescent="0.25">
      <c r="A1" s="293" t="s">
        <v>2965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2966</v>
      </c>
      <c r="B3" s="294"/>
      <c r="C3" s="1"/>
      <c r="D3" s="1"/>
      <c r="E3" s="212"/>
    </row>
    <row r="4" spans="1:5" x14ac:dyDescent="0.25">
      <c r="A4" s="294" t="s">
        <v>2825</v>
      </c>
      <c r="B4" s="294"/>
      <c r="C4" s="1"/>
      <c r="D4" s="1"/>
      <c r="E4" s="212"/>
    </row>
    <row r="5" spans="1:5" x14ac:dyDescent="0.25">
      <c r="A5" s="2" t="s">
        <v>4</v>
      </c>
      <c r="B5" s="211"/>
      <c r="C5" s="3" t="s">
        <v>5</v>
      </c>
      <c r="D5" s="2" t="s">
        <v>6</v>
      </c>
      <c r="E5" s="213" t="s">
        <v>7</v>
      </c>
    </row>
    <row r="6" spans="1:5" x14ac:dyDescent="0.25">
      <c r="A6" s="146">
        <v>45258</v>
      </c>
      <c r="B6" s="148" t="s">
        <v>2967</v>
      </c>
      <c r="C6" s="77" t="s">
        <v>176</v>
      </c>
      <c r="D6" s="2" t="s">
        <v>2968</v>
      </c>
      <c r="E6" s="214">
        <v>1753732.7</v>
      </c>
    </row>
    <row r="7" spans="1:5" x14ac:dyDescent="0.25">
      <c r="A7" s="146"/>
      <c r="B7" s="148"/>
      <c r="C7" s="77"/>
      <c r="D7" s="2"/>
      <c r="E7" s="214"/>
    </row>
    <row r="8" spans="1:5" x14ac:dyDescent="0.25">
      <c r="A8" s="146"/>
      <c r="B8" s="148"/>
      <c r="C8" s="77"/>
      <c r="D8" s="2"/>
      <c r="E8" s="214"/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295">
        <v>1753732.7</v>
      </c>
      <c r="B13" s="295"/>
      <c r="C13" s="295"/>
      <c r="D13" s="295"/>
      <c r="E13" s="214">
        <f>SUM(E6:E12)</f>
        <v>1753732.7</v>
      </c>
    </row>
  </sheetData>
  <mergeCells count="5">
    <mergeCell ref="A1:B1"/>
    <mergeCell ref="A2:B2"/>
    <mergeCell ref="A3:B3"/>
    <mergeCell ref="A4:B4"/>
    <mergeCell ref="A13:D1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C8EB-DADA-4DDC-9B72-F2769946A2A1}">
  <dimension ref="A1:E14"/>
  <sheetViews>
    <sheetView workbookViewId="0">
      <selection activeCell="E15" sqref="E15"/>
    </sheetView>
  </sheetViews>
  <sheetFormatPr defaultRowHeight="15" x14ac:dyDescent="0.25"/>
  <cols>
    <col min="1" max="1" width="9.28515625" bestFit="1" customWidth="1"/>
    <col min="2" max="2" width="22.5703125" bestFit="1" customWidth="1"/>
    <col min="3" max="3" width="8" bestFit="1" customWidth="1"/>
    <col min="4" max="4" width="13.28515625" bestFit="1" customWidth="1"/>
    <col min="5" max="5" width="12.85546875" style="34" bestFit="1" customWidth="1"/>
  </cols>
  <sheetData>
    <row r="1" spans="1:5" ht="15.75" x14ac:dyDescent="0.25">
      <c r="A1" s="293" t="s">
        <v>2988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2966</v>
      </c>
      <c r="B3" s="294"/>
      <c r="C3" s="1"/>
      <c r="D3" s="1"/>
      <c r="E3" s="212"/>
    </row>
    <row r="4" spans="1:5" x14ac:dyDescent="0.25">
      <c r="A4" s="294" t="s">
        <v>2825</v>
      </c>
      <c r="B4" s="294"/>
      <c r="C4" s="1"/>
      <c r="D4" s="1"/>
      <c r="E4" s="212"/>
    </row>
    <row r="5" spans="1:5" x14ac:dyDescent="0.25">
      <c r="A5" s="2" t="s">
        <v>4</v>
      </c>
      <c r="B5" s="211"/>
      <c r="C5" s="3" t="s">
        <v>5</v>
      </c>
      <c r="D5" s="2" t="s">
        <v>6</v>
      </c>
      <c r="E5" s="213" t="s">
        <v>7</v>
      </c>
    </row>
    <row r="6" spans="1:5" x14ac:dyDescent="0.25">
      <c r="A6" s="153">
        <v>45218</v>
      </c>
      <c r="B6" s="154" t="s">
        <v>2395</v>
      </c>
      <c r="C6" s="155" t="s">
        <v>176</v>
      </c>
      <c r="D6" s="156" t="s">
        <v>2989</v>
      </c>
      <c r="E6" s="215">
        <v>14000</v>
      </c>
    </row>
    <row r="7" spans="1:5" x14ac:dyDescent="0.25">
      <c r="A7" s="146">
        <v>45262</v>
      </c>
      <c r="B7" s="148" t="s">
        <v>2395</v>
      </c>
      <c r="C7" s="77" t="s">
        <v>176</v>
      </c>
      <c r="D7" s="2" t="s">
        <v>2990</v>
      </c>
      <c r="E7" s="214">
        <v>108765</v>
      </c>
    </row>
    <row r="8" spans="1:5" x14ac:dyDescent="0.25">
      <c r="A8" s="146">
        <v>45282</v>
      </c>
      <c r="B8" s="148" t="s">
        <v>2395</v>
      </c>
      <c r="C8" s="77" t="s">
        <v>176</v>
      </c>
      <c r="D8" s="2" t="s">
        <v>2991</v>
      </c>
      <c r="E8" s="214">
        <v>1486800</v>
      </c>
    </row>
    <row r="9" spans="1:5" x14ac:dyDescent="0.25">
      <c r="A9" s="146"/>
      <c r="B9" s="148"/>
      <c r="C9" s="77"/>
      <c r="D9" s="2"/>
      <c r="E9" s="214"/>
    </row>
    <row r="10" spans="1:5" x14ac:dyDescent="0.25">
      <c r="A10" s="146"/>
      <c r="B10" s="148"/>
      <c r="C10" s="77"/>
      <c r="D10" s="2"/>
      <c r="E10" s="214"/>
    </row>
    <row r="11" spans="1:5" x14ac:dyDescent="0.25">
      <c r="A11" s="146"/>
      <c r="B11" s="148"/>
      <c r="C11" s="77"/>
      <c r="D11" s="2"/>
      <c r="E11" s="214"/>
    </row>
    <row r="12" spans="1:5" x14ac:dyDescent="0.25">
      <c r="A12" s="146"/>
      <c r="B12" s="148"/>
      <c r="C12" s="77"/>
      <c r="D12" s="2"/>
      <c r="E12" s="214"/>
    </row>
    <row r="13" spans="1:5" x14ac:dyDescent="0.25">
      <c r="A13" s="146"/>
      <c r="B13" s="148"/>
      <c r="C13" s="77"/>
      <c r="D13" s="2"/>
      <c r="E13" s="214"/>
    </row>
    <row r="14" spans="1:5" x14ac:dyDescent="0.25">
      <c r="A14" s="295"/>
      <c r="B14" s="295"/>
      <c r="C14" s="295"/>
      <c r="D14" s="295"/>
      <c r="E14" s="214">
        <f>SUM(E6:E13)</f>
        <v>1609565</v>
      </c>
    </row>
  </sheetData>
  <mergeCells count="5">
    <mergeCell ref="A1:B1"/>
    <mergeCell ref="A2:B2"/>
    <mergeCell ref="A3:B3"/>
    <mergeCell ref="A4:B4"/>
    <mergeCell ref="A14:D1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2FC5-CCE2-408D-BC05-3205536C4284}">
  <dimension ref="A2:F7"/>
  <sheetViews>
    <sheetView workbookViewId="0">
      <selection activeCell="D27" sqref="D27"/>
    </sheetView>
  </sheetViews>
  <sheetFormatPr defaultRowHeight="15" x14ac:dyDescent="0.25"/>
  <cols>
    <col min="1" max="1" width="6.85546875" bestFit="1" customWidth="1"/>
    <col min="2" max="2" width="10.28515625" bestFit="1" customWidth="1"/>
    <col min="3" max="3" width="10.42578125" bestFit="1" customWidth="1"/>
    <col min="4" max="4" width="11" bestFit="1" customWidth="1"/>
    <col min="5" max="5" width="10.140625" bestFit="1" customWidth="1"/>
    <col min="6" max="6" width="14.28515625" style="34" bestFit="1" customWidth="1"/>
  </cols>
  <sheetData>
    <row r="2" spans="1:6" x14ac:dyDescent="0.25">
      <c r="A2" s="32" t="s">
        <v>0</v>
      </c>
      <c r="B2" s="32" t="s">
        <v>1</v>
      </c>
      <c r="C2" s="32" t="s">
        <v>1132</v>
      </c>
      <c r="D2" s="32" t="s">
        <v>1133</v>
      </c>
      <c r="E2" s="32" t="s">
        <v>4</v>
      </c>
      <c r="F2" s="228" t="s">
        <v>14</v>
      </c>
    </row>
    <row r="3" spans="1:6" x14ac:dyDescent="0.25">
      <c r="A3" s="32">
        <v>1</v>
      </c>
      <c r="B3" s="32" t="s">
        <v>1134</v>
      </c>
      <c r="C3" s="32" t="s">
        <v>1075</v>
      </c>
      <c r="D3" s="32" t="s">
        <v>1135</v>
      </c>
      <c r="E3" s="32" t="s">
        <v>1136</v>
      </c>
      <c r="F3" s="228">
        <v>82600000</v>
      </c>
    </row>
    <row r="4" spans="1:6" x14ac:dyDescent="0.25">
      <c r="A4" s="32">
        <v>2</v>
      </c>
      <c r="B4" s="32" t="s">
        <v>1138</v>
      </c>
      <c r="C4" s="32" t="s">
        <v>1075</v>
      </c>
      <c r="D4" s="32" t="s">
        <v>1135</v>
      </c>
      <c r="E4" s="32" t="s">
        <v>1139</v>
      </c>
      <c r="F4" s="228">
        <v>12724530</v>
      </c>
    </row>
    <row r="5" spans="1:6" x14ac:dyDescent="0.25">
      <c r="A5" s="301" t="s">
        <v>1137</v>
      </c>
      <c r="B5" s="301"/>
      <c r="C5" s="301"/>
      <c r="D5" s="301"/>
      <c r="E5" s="301"/>
      <c r="F5" s="228">
        <f>SUM(F3:F4)</f>
        <v>95324530</v>
      </c>
    </row>
    <row r="6" spans="1:6" x14ac:dyDescent="0.25">
      <c r="F6" s="34">
        <v>5000000</v>
      </c>
    </row>
    <row r="7" spans="1:6" x14ac:dyDescent="0.25">
      <c r="F7" s="34">
        <f>F5-F6</f>
        <v>90324530</v>
      </c>
    </row>
  </sheetData>
  <mergeCells count="1">
    <mergeCell ref="A5:E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4095-DB15-4F8D-8872-60BCA48E0673}">
  <dimension ref="A1:B7"/>
  <sheetViews>
    <sheetView workbookViewId="0">
      <selection activeCell="A31" sqref="A31"/>
    </sheetView>
  </sheetViews>
  <sheetFormatPr defaultRowHeight="15.75" x14ac:dyDescent="0.25"/>
  <cols>
    <col min="1" max="1" width="47.85546875" style="33" bestFit="1" customWidth="1"/>
    <col min="2" max="2" width="14.28515625" style="33" bestFit="1" customWidth="1"/>
    <col min="3" max="16384" width="9.140625" style="33"/>
  </cols>
  <sheetData>
    <row r="1" spans="1:2" ht="16.5" thickBot="1" x14ac:dyDescent="0.3">
      <c r="A1" s="141" t="s">
        <v>1</v>
      </c>
      <c r="B1" s="169" t="s">
        <v>146</v>
      </c>
    </row>
    <row r="2" spans="1:2" x14ac:dyDescent="0.25">
      <c r="A2" s="142" t="s">
        <v>147</v>
      </c>
      <c r="B2" s="170"/>
    </row>
    <row r="3" spans="1:2" x14ac:dyDescent="0.25">
      <c r="A3" s="172" t="s">
        <v>163</v>
      </c>
      <c r="B3" s="173">
        <f>'4T1 SOIL TESTING  '!E46</f>
        <v>230900</v>
      </c>
    </row>
    <row r="4" spans="1:2" x14ac:dyDescent="0.25">
      <c r="A4" s="172" t="s">
        <v>1054</v>
      </c>
      <c r="B4" s="173">
        <v>8112572</v>
      </c>
    </row>
    <row r="5" spans="1:2" x14ac:dyDescent="0.25">
      <c r="A5" s="172" t="s">
        <v>1055</v>
      </c>
      <c r="B5" s="173">
        <v>4100000</v>
      </c>
    </row>
    <row r="6" spans="1:2" x14ac:dyDescent="0.25">
      <c r="A6" s="172" t="s">
        <v>1055</v>
      </c>
      <c r="B6" s="220">
        <f>' Professional Charges'!E102</f>
        <v>15931698.59</v>
      </c>
    </row>
    <row r="7" spans="1:2" ht="16.5" thickBot="1" x14ac:dyDescent="0.3">
      <c r="A7" s="143" t="s">
        <v>172</v>
      </c>
      <c r="B7" s="171">
        <f>SUBTOTAL(109,B3:B6)</f>
        <v>28375170.59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C527-EF07-48F9-9C0A-0C33CAB3D6BD}">
  <sheetPr>
    <pageSetUpPr fitToPage="1"/>
  </sheetPr>
  <dimension ref="A3:D49"/>
  <sheetViews>
    <sheetView topLeftCell="A14" workbookViewId="0">
      <selection activeCell="A41" sqref="A41"/>
    </sheetView>
  </sheetViews>
  <sheetFormatPr defaultRowHeight="15" x14ac:dyDescent="0.25"/>
  <cols>
    <col min="2" max="2" width="131.7109375" bestFit="1" customWidth="1"/>
    <col min="3" max="3" width="14.5703125" customWidth="1"/>
    <col min="4" max="4" width="15.42578125" bestFit="1" customWidth="1"/>
  </cols>
  <sheetData>
    <row r="3" spans="1:4" x14ac:dyDescent="0.25">
      <c r="B3" s="119" t="s">
        <v>101</v>
      </c>
    </row>
    <row r="5" spans="1:4" x14ac:dyDescent="0.25">
      <c r="A5" s="120" t="s">
        <v>58</v>
      </c>
      <c r="B5" s="121" t="s">
        <v>102</v>
      </c>
      <c r="C5" s="121" t="s">
        <v>103</v>
      </c>
      <c r="D5" s="120" t="s">
        <v>104</v>
      </c>
    </row>
    <row r="6" spans="1:4" x14ac:dyDescent="0.25">
      <c r="A6" s="122">
        <v>1</v>
      </c>
      <c r="B6" s="123" t="s">
        <v>105</v>
      </c>
      <c r="C6" s="124">
        <v>44368</v>
      </c>
      <c r="D6" s="125">
        <f>110800/2</f>
        <v>55400</v>
      </c>
    </row>
    <row r="7" spans="1:4" x14ac:dyDescent="0.25">
      <c r="A7" s="122">
        <v>2</v>
      </c>
      <c r="B7" s="123" t="s">
        <v>106</v>
      </c>
      <c r="C7" s="124">
        <v>44376</v>
      </c>
      <c r="D7" s="125">
        <f>837200/2</f>
        <v>418600</v>
      </c>
    </row>
    <row r="8" spans="1:4" x14ac:dyDescent="0.25">
      <c r="A8" s="122">
        <v>3</v>
      </c>
      <c r="B8" s="123" t="s">
        <v>107</v>
      </c>
      <c r="C8" s="124">
        <v>44480</v>
      </c>
      <c r="D8" s="125">
        <f>545546/2</f>
        <v>272773</v>
      </c>
    </row>
    <row r="9" spans="1:4" x14ac:dyDescent="0.25">
      <c r="A9" s="122">
        <v>4</v>
      </c>
      <c r="B9" s="123" t="s">
        <v>108</v>
      </c>
      <c r="C9" s="124">
        <v>44482</v>
      </c>
      <c r="D9" s="125">
        <f>259000/2</f>
        <v>129500</v>
      </c>
    </row>
    <row r="10" spans="1:4" x14ac:dyDescent="0.25">
      <c r="A10" s="122">
        <v>5</v>
      </c>
      <c r="B10" s="123" t="s">
        <v>109</v>
      </c>
      <c r="C10" s="124">
        <v>44482</v>
      </c>
      <c r="D10" s="125">
        <f>776800/2</f>
        <v>388400</v>
      </c>
    </row>
    <row r="11" spans="1:4" x14ac:dyDescent="0.25">
      <c r="A11" s="122">
        <v>6</v>
      </c>
      <c r="B11" s="123" t="s">
        <v>110</v>
      </c>
      <c r="C11" s="124">
        <v>44502</v>
      </c>
      <c r="D11" s="125">
        <f>1004352/2</f>
        <v>502176</v>
      </c>
    </row>
    <row r="12" spans="1:4" x14ac:dyDescent="0.25">
      <c r="A12" s="122">
        <v>7</v>
      </c>
      <c r="B12" s="123" t="s">
        <v>111</v>
      </c>
      <c r="C12" s="124">
        <v>44538</v>
      </c>
      <c r="D12" s="125">
        <f>13750/2</f>
        <v>6875</v>
      </c>
    </row>
    <row r="13" spans="1:4" x14ac:dyDescent="0.25">
      <c r="A13" s="122">
        <v>8</v>
      </c>
      <c r="B13" s="123" t="s">
        <v>112</v>
      </c>
      <c r="C13" s="124">
        <v>44539</v>
      </c>
      <c r="D13" s="125">
        <f>571006/2</f>
        <v>285503</v>
      </c>
    </row>
    <row r="14" spans="1:4" x14ac:dyDescent="0.25">
      <c r="A14" s="122">
        <v>9</v>
      </c>
      <c r="B14" s="123" t="s">
        <v>113</v>
      </c>
      <c r="C14" s="124">
        <v>44543</v>
      </c>
      <c r="D14" s="125">
        <f>159800/2</f>
        <v>79900</v>
      </c>
    </row>
    <row r="15" spans="1:4" x14ac:dyDescent="0.25">
      <c r="A15" s="122">
        <v>10</v>
      </c>
      <c r="B15" s="126" t="s">
        <v>114</v>
      </c>
      <c r="C15" s="124">
        <v>44553</v>
      </c>
      <c r="D15" s="127">
        <v>2790000</v>
      </c>
    </row>
    <row r="16" spans="1:4" x14ac:dyDescent="0.25">
      <c r="A16" s="122">
        <v>11</v>
      </c>
      <c r="B16" s="126" t="s">
        <v>115</v>
      </c>
      <c r="C16" s="124">
        <v>44553</v>
      </c>
      <c r="D16" s="127">
        <v>5708100</v>
      </c>
    </row>
    <row r="17" spans="1:4" x14ac:dyDescent="0.25">
      <c r="A17" s="122">
        <v>12</v>
      </c>
      <c r="B17" s="126" t="s">
        <v>116</v>
      </c>
      <c r="C17" s="124">
        <v>44553</v>
      </c>
      <c r="D17" s="127">
        <v>23360125</v>
      </c>
    </row>
    <row r="18" spans="1:4" x14ac:dyDescent="0.25">
      <c r="A18" s="122">
        <v>13</v>
      </c>
      <c r="B18" s="126" t="s">
        <v>117</v>
      </c>
      <c r="C18" s="124">
        <v>44553</v>
      </c>
      <c r="D18" s="127">
        <v>5437350</v>
      </c>
    </row>
    <row r="19" spans="1:4" x14ac:dyDescent="0.25">
      <c r="A19" s="122">
        <v>14</v>
      </c>
      <c r="B19" s="126" t="s">
        <v>118</v>
      </c>
      <c r="C19" s="124">
        <v>44553</v>
      </c>
      <c r="D19" s="127">
        <v>32650325</v>
      </c>
    </row>
    <row r="20" spans="1:4" x14ac:dyDescent="0.25">
      <c r="A20" s="122">
        <v>15</v>
      </c>
      <c r="B20" s="126" t="s">
        <v>119</v>
      </c>
      <c r="C20" s="124">
        <v>44553</v>
      </c>
      <c r="D20" s="127">
        <v>142350</v>
      </c>
    </row>
    <row r="21" spans="1:4" x14ac:dyDescent="0.25">
      <c r="A21" s="122">
        <v>16</v>
      </c>
      <c r="B21" s="126" t="s">
        <v>120</v>
      </c>
      <c r="C21" s="124">
        <v>44553</v>
      </c>
      <c r="D21" s="127">
        <v>3460850</v>
      </c>
    </row>
    <row r="22" spans="1:4" x14ac:dyDescent="0.25">
      <c r="A22" s="122">
        <v>17</v>
      </c>
      <c r="B22" s="126" t="s">
        <v>121</v>
      </c>
      <c r="C22" s="124">
        <v>44553</v>
      </c>
      <c r="D22" s="127">
        <v>40050</v>
      </c>
    </row>
    <row r="23" spans="1:4" x14ac:dyDescent="0.25">
      <c r="A23" s="122">
        <v>18</v>
      </c>
      <c r="B23" s="126" t="s">
        <v>122</v>
      </c>
      <c r="C23" s="124">
        <v>44553</v>
      </c>
      <c r="D23" s="127">
        <v>201450</v>
      </c>
    </row>
    <row r="24" spans="1:4" x14ac:dyDescent="0.25">
      <c r="A24" s="122">
        <v>19</v>
      </c>
      <c r="B24" s="126" t="s">
        <v>123</v>
      </c>
      <c r="C24" s="124">
        <v>44553</v>
      </c>
      <c r="D24" s="127">
        <v>7675050</v>
      </c>
    </row>
    <row r="25" spans="1:4" x14ac:dyDescent="0.25">
      <c r="A25" s="122">
        <v>20</v>
      </c>
      <c r="B25" s="126" t="s">
        <v>124</v>
      </c>
      <c r="C25" s="124">
        <v>44553</v>
      </c>
      <c r="D25" s="127">
        <v>3960600</v>
      </c>
    </row>
    <row r="26" spans="1:4" x14ac:dyDescent="0.25">
      <c r="A26" s="122">
        <v>21</v>
      </c>
      <c r="B26" s="126" t="s">
        <v>125</v>
      </c>
      <c r="C26" s="124">
        <v>44553</v>
      </c>
      <c r="D26" s="127">
        <v>5437350</v>
      </c>
    </row>
    <row r="27" spans="1:4" x14ac:dyDescent="0.25">
      <c r="A27" s="122">
        <v>22</v>
      </c>
      <c r="B27" s="126" t="s">
        <v>126</v>
      </c>
      <c r="C27" s="124">
        <v>44553</v>
      </c>
      <c r="D27" s="127">
        <v>105200</v>
      </c>
    </row>
    <row r="28" spans="1:4" x14ac:dyDescent="0.25">
      <c r="A28" s="122">
        <v>23</v>
      </c>
      <c r="B28" s="126" t="s">
        <v>127</v>
      </c>
      <c r="C28" s="124">
        <v>44553</v>
      </c>
      <c r="D28" s="127">
        <v>10647175</v>
      </c>
    </row>
    <row r="29" spans="1:4" x14ac:dyDescent="0.25">
      <c r="A29" s="122">
        <v>24</v>
      </c>
      <c r="B29" s="126" t="s">
        <v>128</v>
      </c>
      <c r="C29" s="124">
        <v>44553</v>
      </c>
      <c r="D29" s="127">
        <v>13060125</v>
      </c>
    </row>
    <row r="30" spans="1:4" x14ac:dyDescent="0.25">
      <c r="A30" s="122">
        <v>25</v>
      </c>
      <c r="B30" s="126" t="s">
        <v>129</v>
      </c>
      <c r="C30" s="124">
        <v>44553</v>
      </c>
      <c r="D30" s="127">
        <v>5437350</v>
      </c>
    </row>
    <row r="31" spans="1:4" x14ac:dyDescent="0.25">
      <c r="A31" s="122">
        <v>26</v>
      </c>
      <c r="B31" s="123" t="s">
        <v>130</v>
      </c>
      <c r="C31" s="124">
        <v>44553</v>
      </c>
      <c r="D31" s="125">
        <f>10874613/2</f>
        <v>5437306.5</v>
      </c>
    </row>
    <row r="32" spans="1:4" x14ac:dyDescent="0.25">
      <c r="A32" s="122">
        <v>27</v>
      </c>
      <c r="B32" s="123" t="s">
        <v>131</v>
      </c>
      <c r="C32" s="124">
        <v>44553</v>
      </c>
      <c r="D32" s="125">
        <f>39180374/2</f>
        <v>19590187</v>
      </c>
    </row>
    <row r="33" spans="1:4" x14ac:dyDescent="0.25">
      <c r="A33" s="122">
        <v>28</v>
      </c>
      <c r="B33" s="123" t="s">
        <v>132</v>
      </c>
      <c r="C33" s="124">
        <v>44559</v>
      </c>
      <c r="D33" s="125">
        <f>3940244/2</f>
        <v>1970122</v>
      </c>
    </row>
    <row r="34" spans="1:4" x14ac:dyDescent="0.25">
      <c r="A34" s="122">
        <v>29</v>
      </c>
      <c r="B34" s="123" t="s">
        <v>133</v>
      </c>
      <c r="C34" s="124">
        <v>44560</v>
      </c>
      <c r="D34" s="125">
        <f>10647175/2</f>
        <v>5323587.5</v>
      </c>
    </row>
    <row r="35" spans="1:4" x14ac:dyDescent="0.25">
      <c r="A35" s="122">
        <v>30</v>
      </c>
      <c r="B35" s="123" t="s">
        <v>134</v>
      </c>
      <c r="C35" s="124">
        <v>44641</v>
      </c>
      <c r="D35" s="125">
        <f>3950000</f>
        <v>3950000</v>
      </c>
    </row>
    <row r="36" spans="1:4" x14ac:dyDescent="0.25">
      <c r="A36" s="122"/>
      <c r="B36" s="128" t="s">
        <v>135</v>
      </c>
      <c r="C36" s="128"/>
      <c r="D36" s="129">
        <f>SUM(D6:D35)</f>
        <v>158523780</v>
      </c>
    </row>
    <row r="37" spans="1:4" x14ac:dyDescent="0.25">
      <c r="A37" s="130"/>
      <c r="B37" s="131"/>
      <c r="C37" s="131"/>
      <c r="D37" s="132"/>
    </row>
    <row r="38" spans="1:4" x14ac:dyDescent="0.25">
      <c r="A38" s="122">
        <v>1</v>
      </c>
      <c r="B38" s="123" t="s">
        <v>136</v>
      </c>
      <c r="C38" s="124">
        <v>44354</v>
      </c>
      <c r="D38" s="125">
        <f>3500000/2</f>
        <v>1750000</v>
      </c>
    </row>
    <row r="39" spans="1:4" x14ac:dyDescent="0.25">
      <c r="A39" s="122">
        <v>2</v>
      </c>
      <c r="B39" s="123" t="s">
        <v>136</v>
      </c>
      <c r="C39" s="124">
        <v>44354</v>
      </c>
      <c r="D39" s="125">
        <f>5600000/2</f>
        <v>2800000</v>
      </c>
    </row>
    <row r="40" spans="1:4" x14ac:dyDescent="0.25">
      <c r="A40" s="122">
        <v>3</v>
      </c>
      <c r="B40" s="123" t="s">
        <v>137</v>
      </c>
      <c r="C40" s="124">
        <v>44523</v>
      </c>
      <c r="D40" s="125">
        <f>33965135/2</f>
        <v>16982567.5</v>
      </c>
    </row>
    <row r="41" spans="1:4" x14ac:dyDescent="0.25">
      <c r="A41" s="122">
        <v>4</v>
      </c>
      <c r="B41" s="123" t="s">
        <v>138</v>
      </c>
      <c r="C41" s="124">
        <v>44525</v>
      </c>
      <c r="D41" s="125">
        <f>113100000/2</f>
        <v>56550000</v>
      </c>
    </row>
    <row r="42" spans="1:4" x14ac:dyDescent="0.25">
      <c r="A42" s="122"/>
      <c r="B42" s="128" t="s">
        <v>139</v>
      </c>
      <c r="C42" s="128"/>
      <c r="D42" s="129">
        <f>SUM(D38:D41)</f>
        <v>78082567.5</v>
      </c>
    </row>
    <row r="43" spans="1:4" x14ac:dyDescent="0.25">
      <c r="B43" s="133"/>
      <c r="C43" s="133"/>
      <c r="D43" s="6"/>
    </row>
    <row r="44" spans="1:4" x14ac:dyDescent="0.25">
      <c r="A44" s="122"/>
      <c r="B44" s="128" t="s">
        <v>140</v>
      </c>
      <c r="C44" s="128"/>
      <c r="D44" s="129">
        <f>D42+D36</f>
        <v>236606347.5</v>
      </c>
    </row>
    <row r="45" spans="1:4" x14ac:dyDescent="0.25">
      <c r="B45" s="133"/>
      <c r="C45" s="133"/>
      <c r="D45" s="6"/>
    </row>
    <row r="46" spans="1:4" x14ac:dyDescent="0.25">
      <c r="A46" s="122">
        <v>1</v>
      </c>
      <c r="B46" s="123" t="s">
        <v>141</v>
      </c>
      <c r="C46" s="124"/>
      <c r="D46" s="125">
        <v>13300000</v>
      </c>
    </row>
    <row r="48" spans="1:4" x14ac:dyDescent="0.25">
      <c r="A48" s="32"/>
      <c r="B48" s="128" t="s">
        <v>142</v>
      </c>
      <c r="C48" s="32"/>
      <c r="D48" s="134">
        <f>D46+D44</f>
        <v>249906347.5</v>
      </c>
    </row>
    <row r="49" spans="4:4" x14ac:dyDescent="0.25">
      <c r="D49" s="34"/>
    </row>
  </sheetData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C42D-39C8-4A50-846D-1B875A2BA2D7}">
  <sheetPr>
    <tabColor theme="0" tint="-0.499984740745262"/>
    <pageSetUpPr fitToPage="1"/>
  </sheetPr>
  <dimension ref="A1:E102"/>
  <sheetViews>
    <sheetView topLeftCell="A72" workbookViewId="0">
      <selection activeCell="A96" sqref="A96"/>
    </sheetView>
  </sheetViews>
  <sheetFormatPr defaultRowHeight="15" x14ac:dyDescent="0.25"/>
  <cols>
    <col min="2" max="2" width="63.42578125" bestFit="1" customWidth="1"/>
    <col min="4" max="4" width="16.140625" bestFit="1" customWidth="1"/>
    <col min="5" max="5" width="14.5703125" style="34" bestFit="1" customWidth="1"/>
  </cols>
  <sheetData>
    <row r="1" spans="1:5" ht="15.75" x14ac:dyDescent="0.25">
      <c r="A1" s="302" t="s">
        <v>830</v>
      </c>
      <c r="B1" s="302"/>
      <c r="C1" s="1"/>
      <c r="D1" s="1"/>
      <c r="E1" s="212"/>
    </row>
    <row r="2" spans="1:5" x14ac:dyDescent="0.25">
      <c r="A2" s="294" t="s">
        <v>831</v>
      </c>
      <c r="B2" s="294"/>
      <c r="C2" s="1"/>
      <c r="D2" s="1"/>
      <c r="E2" s="212"/>
    </row>
    <row r="3" spans="1:5" x14ac:dyDescent="0.25">
      <c r="A3" s="294" t="s">
        <v>832</v>
      </c>
      <c r="B3" s="294"/>
      <c r="C3" s="1"/>
      <c r="D3" s="1"/>
      <c r="E3" s="212"/>
    </row>
    <row r="4" spans="1:5" x14ac:dyDescent="0.25">
      <c r="A4" s="294" t="s">
        <v>833</v>
      </c>
      <c r="B4" s="294"/>
      <c r="C4" s="1"/>
      <c r="D4" s="1"/>
      <c r="E4" s="212"/>
    </row>
    <row r="5" spans="1:5" x14ac:dyDescent="0.25">
      <c r="A5" s="294" t="s">
        <v>834</v>
      </c>
      <c r="B5" s="294"/>
      <c r="C5" s="1"/>
      <c r="D5" s="1"/>
      <c r="E5" s="212"/>
    </row>
    <row r="6" spans="1:5" x14ac:dyDescent="0.25">
      <c r="A6" s="296" t="s">
        <v>835</v>
      </c>
      <c r="B6" s="296"/>
      <c r="C6" s="1"/>
      <c r="D6" s="1"/>
      <c r="E6" s="212"/>
    </row>
    <row r="7" spans="1:5" ht="15.75" x14ac:dyDescent="0.25">
      <c r="A7" s="293" t="s">
        <v>1111</v>
      </c>
      <c r="B7" s="293"/>
      <c r="C7" s="1"/>
      <c r="D7" s="1"/>
      <c r="E7" s="212"/>
    </row>
    <row r="8" spans="1:5" x14ac:dyDescent="0.25">
      <c r="A8" s="294" t="s">
        <v>2</v>
      </c>
      <c r="B8" s="294"/>
      <c r="C8" s="1"/>
      <c r="D8" s="1"/>
      <c r="E8" s="212"/>
    </row>
    <row r="9" spans="1:5" x14ac:dyDescent="0.25">
      <c r="A9" s="294" t="s">
        <v>3</v>
      </c>
      <c r="B9" s="294"/>
      <c r="C9" s="1"/>
      <c r="D9" s="1"/>
      <c r="E9" s="212"/>
    </row>
    <row r="10" spans="1:5" x14ac:dyDescent="0.25">
      <c r="A10" s="294" t="s">
        <v>3</v>
      </c>
      <c r="B10" s="294"/>
      <c r="C10" s="1"/>
      <c r="D10" s="1"/>
      <c r="E10" s="212"/>
    </row>
    <row r="11" spans="1:5" x14ac:dyDescent="0.25">
      <c r="A11" s="294" t="s">
        <v>1094</v>
      </c>
      <c r="B11" s="294"/>
      <c r="C11" s="1"/>
      <c r="D11" s="1"/>
      <c r="E11" s="212"/>
    </row>
    <row r="12" spans="1:5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</row>
    <row r="13" spans="1:5" x14ac:dyDescent="0.25">
      <c r="A13" s="153">
        <v>44805</v>
      </c>
      <c r="B13" s="154" t="s">
        <v>1112</v>
      </c>
      <c r="C13" s="155" t="s">
        <v>176</v>
      </c>
      <c r="D13" s="156" t="s">
        <v>1113</v>
      </c>
      <c r="E13" s="215">
        <v>115000</v>
      </c>
    </row>
    <row r="14" spans="1:5" x14ac:dyDescent="0.25">
      <c r="A14" s="146">
        <v>44806</v>
      </c>
      <c r="B14" s="148" t="s">
        <v>1114</v>
      </c>
      <c r="C14" s="77" t="s">
        <v>176</v>
      </c>
      <c r="D14" s="2" t="s">
        <v>1115</v>
      </c>
      <c r="E14" s="214">
        <v>50000</v>
      </c>
    </row>
    <row r="15" spans="1:5" x14ac:dyDescent="0.25">
      <c r="A15" s="146">
        <v>44812</v>
      </c>
      <c r="B15" s="148" t="s">
        <v>1116</v>
      </c>
      <c r="C15" s="77" t="s">
        <v>176</v>
      </c>
      <c r="D15" s="2" t="s">
        <v>1117</v>
      </c>
      <c r="E15" s="214">
        <v>100000</v>
      </c>
    </row>
    <row r="16" spans="1:5" x14ac:dyDescent="0.25">
      <c r="A16" s="146">
        <v>44816</v>
      </c>
      <c r="B16" s="148" t="s">
        <v>1118</v>
      </c>
      <c r="C16" s="77" t="s">
        <v>176</v>
      </c>
      <c r="D16" s="2" t="s">
        <v>1047</v>
      </c>
      <c r="E16" s="214">
        <v>18000</v>
      </c>
    </row>
    <row r="17" spans="1:5" x14ac:dyDescent="0.25">
      <c r="A17" s="146">
        <v>44832</v>
      </c>
      <c r="B17" s="148" t="s">
        <v>1119</v>
      </c>
      <c r="C17" s="77" t="s">
        <v>176</v>
      </c>
      <c r="D17" s="2" t="s">
        <v>1120</v>
      </c>
      <c r="E17" s="214">
        <v>500000</v>
      </c>
    </row>
    <row r="18" spans="1:5" x14ac:dyDescent="0.25">
      <c r="A18" s="153">
        <v>44835</v>
      </c>
      <c r="B18" s="91" t="s">
        <v>1360</v>
      </c>
      <c r="C18" s="232" t="s">
        <v>176</v>
      </c>
      <c r="D18" s="156" t="s">
        <v>1361</v>
      </c>
      <c r="E18" s="233">
        <v>115000</v>
      </c>
    </row>
    <row r="19" spans="1:5" x14ac:dyDescent="0.25">
      <c r="A19" s="153">
        <v>44835</v>
      </c>
      <c r="B19" s="91" t="s">
        <v>1362</v>
      </c>
      <c r="C19" s="232" t="s">
        <v>176</v>
      </c>
      <c r="D19" s="156" t="s">
        <v>1363</v>
      </c>
      <c r="E19" s="233">
        <v>50000</v>
      </c>
    </row>
    <row r="20" spans="1:5" x14ac:dyDescent="0.25">
      <c r="A20" s="153">
        <v>44841</v>
      </c>
      <c r="B20" s="91" t="s">
        <v>1364</v>
      </c>
      <c r="C20" s="232" t="s">
        <v>176</v>
      </c>
      <c r="D20" s="156" t="s">
        <v>1365</v>
      </c>
      <c r="E20" s="233">
        <v>464880</v>
      </c>
    </row>
    <row r="21" spans="1:5" x14ac:dyDescent="0.25">
      <c r="A21" s="153">
        <v>44854</v>
      </c>
      <c r="B21" s="91" t="s">
        <v>1366</v>
      </c>
      <c r="C21" s="232" t="s">
        <v>176</v>
      </c>
      <c r="D21" s="156" t="s">
        <v>1367</v>
      </c>
      <c r="E21" s="235">
        <v>75000</v>
      </c>
    </row>
    <row r="22" spans="1:5" x14ac:dyDescent="0.25">
      <c r="A22" s="153">
        <v>44866</v>
      </c>
      <c r="B22" s="91" t="s">
        <v>1360</v>
      </c>
      <c r="C22" s="232" t="s">
        <v>176</v>
      </c>
      <c r="D22" s="156" t="s">
        <v>1368</v>
      </c>
      <c r="E22" s="235">
        <v>115000</v>
      </c>
    </row>
    <row r="23" spans="1:5" x14ac:dyDescent="0.25">
      <c r="A23" s="153">
        <v>44868</v>
      </c>
      <c r="B23" s="91" t="s">
        <v>1362</v>
      </c>
      <c r="C23" s="232" t="s">
        <v>176</v>
      </c>
      <c r="D23" s="156" t="s">
        <v>1369</v>
      </c>
      <c r="E23" s="233">
        <v>50000</v>
      </c>
    </row>
    <row r="24" spans="1:5" ht="24" x14ac:dyDescent="0.25">
      <c r="A24" s="153">
        <v>44880</v>
      </c>
      <c r="B24" s="91" t="s">
        <v>1364</v>
      </c>
      <c r="C24" s="232" t="s">
        <v>176</v>
      </c>
      <c r="D24" s="242" t="s">
        <v>1370</v>
      </c>
      <c r="E24" s="233">
        <v>781200</v>
      </c>
    </row>
    <row r="25" spans="1:5" x14ac:dyDescent="0.25">
      <c r="A25" s="153">
        <v>44886</v>
      </c>
      <c r="B25" s="91" t="s">
        <v>1371</v>
      </c>
      <c r="C25" s="232" t="s">
        <v>773</v>
      </c>
      <c r="D25" s="156" t="s">
        <v>1372</v>
      </c>
      <c r="E25" s="233">
        <v>608683.5</v>
      </c>
    </row>
    <row r="26" spans="1:5" x14ac:dyDescent="0.25">
      <c r="A26" s="153">
        <v>44893</v>
      </c>
      <c r="B26" s="91" t="s">
        <v>1373</v>
      </c>
      <c r="C26" s="232" t="s">
        <v>176</v>
      </c>
      <c r="D26" s="156" t="s">
        <v>1374</v>
      </c>
      <c r="E26" s="233">
        <v>517500</v>
      </c>
    </row>
    <row r="27" spans="1:5" x14ac:dyDescent="0.25">
      <c r="A27" s="153">
        <v>44894</v>
      </c>
      <c r="B27" s="91" t="s">
        <v>1375</v>
      </c>
      <c r="C27" s="232" t="s">
        <v>176</v>
      </c>
      <c r="D27" s="156" t="s">
        <v>1376</v>
      </c>
      <c r="E27" s="233">
        <v>50000</v>
      </c>
    </row>
    <row r="28" spans="1:5" x14ac:dyDescent="0.25">
      <c r="A28" s="153">
        <v>44896</v>
      </c>
      <c r="B28" s="91" t="s">
        <v>1360</v>
      </c>
      <c r="C28" s="232" t="s">
        <v>176</v>
      </c>
      <c r="D28" s="156" t="s">
        <v>1377</v>
      </c>
      <c r="E28" s="233">
        <v>115000</v>
      </c>
    </row>
    <row r="29" spans="1:5" x14ac:dyDescent="0.25">
      <c r="A29" s="153">
        <v>44896</v>
      </c>
      <c r="B29" s="91" t="s">
        <v>1378</v>
      </c>
      <c r="C29" s="232" t="s">
        <v>176</v>
      </c>
      <c r="D29" s="156" t="s">
        <v>1379</v>
      </c>
      <c r="E29" s="233">
        <v>475000</v>
      </c>
    </row>
    <row r="30" spans="1:5" x14ac:dyDescent="0.25">
      <c r="A30" s="153">
        <v>44897</v>
      </c>
      <c r="B30" s="91" t="s">
        <v>1362</v>
      </c>
      <c r="C30" s="232" t="s">
        <v>176</v>
      </c>
      <c r="D30" s="156" t="s">
        <v>1380</v>
      </c>
      <c r="E30" s="233">
        <v>50000</v>
      </c>
    </row>
    <row r="31" spans="1:5" x14ac:dyDescent="0.25">
      <c r="A31" s="248">
        <v>44880</v>
      </c>
      <c r="B31" s="245" t="s">
        <v>1381</v>
      </c>
      <c r="C31" s="249" t="s">
        <v>176</v>
      </c>
      <c r="D31" s="242" t="s">
        <v>1382</v>
      </c>
      <c r="E31" s="250">
        <v>852590</v>
      </c>
    </row>
    <row r="32" spans="1:5" x14ac:dyDescent="0.25">
      <c r="A32" s="153">
        <v>44883</v>
      </c>
      <c r="B32" s="91" t="s">
        <v>1383</v>
      </c>
      <c r="C32" s="232" t="s">
        <v>176</v>
      </c>
      <c r="D32" s="156" t="s">
        <v>1384</v>
      </c>
      <c r="E32" s="233">
        <v>582760</v>
      </c>
    </row>
    <row r="33" spans="1:5" x14ac:dyDescent="0.25">
      <c r="A33" s="153">
        <v>44901</v>
      </c>
      <c r="B33" s="91" t="s">
        <v>1385</v>
      </c>
      <c r="C33" s="232" t="s">
        <v>176</v>
      </c>
      <c r="D33" s="156" t="s">
        <v>1386</v>
      </c>
      <c r="E33" s="233">
        <v>111000</v>
      </c>
    </row>
    <row r="34" spans="1:5" x14ac:dyDescent="0.25">
      <c r="A34" s="153">
        <v>44931</v>
      </c>
      <c r="B34" s="154" t="s">
        <v>1769</v>
      </c>
      <c r="C34" s="155" t="s">
        <v>176</v>
      </c>
      <c r="D34" s="156" t="s">
        <v>1770</v>
      </c>
      <c r="E34" s="233">
        <v>388507</v>
      </c>
    </row>
    <row r="35" spans="1:5" x14ac:dyDescent="0.25">
      <c r="A35" s="146">
        <v>44986</v>
      </c>
      <c r="B35" s="148" t="s">
        <v>1769</v>
      </c>
      <c r="C35" s="77" t="s">
        <v>176</v>
      </c>
      <c r="D35" s="2" t="s">
        <v>1771</v>
      </c>
      <c r="E35" s="233">
        <v>388507</v>
      </c>
    </row>
    <row r="36" spans="1:5" x14ac:dyDescent="0.25">
      <c r="A36" s="153">
        <v>44927</v>
      </c>
      <c r="B36" s="154" t="s">
        <v>1772</v>
      </c>
      <c r="C36" s="155" t="s">
        <v>176</v>
      </c>
      <c r="D36" s="156" t="s">
        <v>1773</v>
      </c>
      <c r="E36" s="233">
        <v>2000</v>
      </c>
    </row>
    <row r="37" spans="1:5" x14ac:dyDescent="0.25">
      <c r="A37" s="146">
        <v>44927</v>
      </c>
      <c r="B37" s="148" t="s">
        <v>1772</v>
      </c>
      <c r="C37" s="77" t="s">
        <v>176</v>
      </c>
      <c r="D37" s="2" t="s">
        <v>1774</v>
      </c>
      <c r="E37" s="233">
        <v>2000</v>
      </c>
    </row>
    <row r="38" spans="1:5" x14ac:dyDescent="0.25">
      <c r="A38" s="146">
        <v>44928</v>
      </c>
      <c r="B38" s="148" t="s">
        <v>1112</v>
      </c>
      <c r="C38" s="77" t="s">
        <v>176</v>
      </c>
      <c r="D38" s="2" t="s">
        <v>1775</v>
      </c>
      <c r="E38" s="233">
        <v>115000</v>
      </c>
    </row>
    <row r="39" spans="1:5" x14ac:dyDescent="0.25">
      <c r="A39" s="146">
        <v>44928</v>
      </c>
      <c r="B39" s="148" t="s">
        <v>1114</v>
      </c>
      <c r="C39" s="77" t="s">
        <v>176</v>
      </c>
      <c r="D39" s="2" t="s">
        <v>1776</v>
      </c>
      <c r="E39" s="233">
        <v>50000</v>
      </c>
    </row>
    <row r="40" spans="1:5" x14ac:dyDescent="0.25">
      <c r="A40" s="146">
        <v>44935</v>
      </c>
      <c r="B40" s="148" t="s">
        <v>1777</v>
      </c>
      <c r="C40" s="77" t="s">
        <v>176</v>
      </c>
      <c r="D40" s="2" t="s">
        <v>1778</v>
      </c>
      <c r="E40" s="233">
        <v>345000</v>
      </c>
    </row>
    <row r="41" spans="1:5" x14ac:dyDescent="0.25">
      <c r="A41" s="146">
        <v>44943</v>
      </c>
      <c r="B41" s="148" t="s">
        <v>1779</v>
      </c>
      <c r="C41" s="77" t="s">
        <v>176</v>
      </c>
      <c r="D41" s="2" t="s">
        <v>1780</v>
      </c>
      <c r="E41" s="233">
        <v>30000</v>
      </c>
    </row>
    <row r="42" spans="1:5" x14ac:dyDescent="0.25">
      <c r="A42" s="146">
        <v>44944</v>
      </c>
      <c r="B42" s="148" t="s">
        <v>1118</v>
      </c>
      <c r="C42" s="77" t="s">
        <v>176</v>
      </c>
      <c r="D42" s="2" t="s">
        <v>1047</v>
      </c>
      <c r="E42" s="233">
        <v>14000</v>
      </c>
    </row>
    <row r="43" spans="1:5" x14ac:dyDescent="0.25">
      <c r="A43" s="146">
        <v>44947</v>
      </c>
      <c r="B43" s="148" t="s">
        <v>1781</v>
      </c>
      <c r="C43" s="77" t="s">
        <v>176</v>
      </c>
      <c r="D43" s="2" t="s">
        <v>1782</v>
      </c>
      <c r="E43" s="233">
        <v>3000</v>
      </c>
    </row>
    <row r="44" spans="1:5" x14ac:dyDescent="0.25">
      <c r="A44" s="146">
        <v>44957</v>
      </c>
      <c r="B44" s="148" t="s">
        <v>1772</v>
      </c>
      <c r="C44" s="77" t="s">
        <v>176</v>
      </c>
      <c r="D44" s="2" t="s">
        <v>1783</v>
      </c>
      <c r="E44" s="233">
        <v>24063.89</v>
      </c>
    </row>
    <row r="45" spans="1:5" x14ac:dyDescent="0.25">
      <c r="A45" s="146">
        <v>44958</v>
      </c>
      <c r="B45" s="148" t="s">
        <v>1112</v>
      </c>
      <c r="C45" s="77" t="s">
        <v>176</v>
      </c>
      <c r="D45" s="2" t="s">
        <v>1784</v>
      </c>
      <c r="E45" s="233">
        <v>115000</v>
      </c>
    </row>
    <row r="46" spans="1:5" x14ac:dyDescent="0.25">
      <c r="A46" s="146">
        <v>44961</v>
      </c>
      <c r="B46" s="148" t="s">
        <v>1114</v>
      </c>
      <c r="C46" s="77" t="s">
        <v>176</v>
      </c>
      <c r="D46" s="2" t="s">
        <v>1785</v>
      </c>
      <c r="E46" s="233">
        <v>50000</v>
      </c>
    </row>
    <row r="47" spans="1:5" x14ac:dyDescent="0.25">
      <c r="A47" s="146">
        <v>44971</v>
      </c>
      <c r="B47" s="148" t="s">
        <v>1786</v>
      </c>
      <c r="C47" s="77" t="s">
        <v>176</v>
      </c>
      <c r="D47" s="2" t="s">
        <v>1787</v>
      </c>
      <c r="E47" s="233">
        <v>150000</v>
      </c>
    </row>
    <row r="48" spans="1:5" x14ac:dyDescent="0.25">
      <c r="A48" s="146">
        <v>44986</v>
      </c>
      <c r="B48" s="148" t="s">
        <v>1112</v>
      </c>
      <c r="C48" s="77" t="s">
        <v>176</v>
      </c>
      <c r="D48" s="2" t="s">
        <v>1788</v>
      </c>
      <c r="E48" s="233">
        <v>115000</v>
      </c>
    </row>
    <row r="49" spans="1:5" x14ac:dyDescent="0.25">
      <c r="A49" s="146">
        <v>44988</v>
      </c>
      <c r="B49" s="148" t="s">
        <v>1114</v>
      </c>
      <c r="C49" s="77" t="s">
        <v>176</v>
      </c>
      <c r="D49" s="2" t="s">
        <v>1789</v>
      </c>
      <c r="E49" s="233">
        <v>130000</v>
      </c>
    </row>
    <row r="50" spans="1:5" x14ac:dyDescent="0.25">
      <c r="A50" s="153">
        <v>44998</v>
      </c>
      <c r="B50" s="91" t="s">
        <v>1790</v>
      </c>
      <c r="C50" s="232"/>
      <c r="D50" s="156" t="s">
        <v>1791</v>
      </c>
      <c r="E50" s="233">
        <v>1479472.2</v>
      </c>
    </row>
    <row r="51" spans="1:5" x14ac:dyDescent="0.25">
      <c r="A51" s="146">
        <v>45009</v>
      </c>
      <c r="B51" s="148" t="s">
        <v>1779</v>
      </c>
      <c r="C51" s="77" t="s">
        <v>176</v>
      </c>
      <c r="D51" s="2" t="s">
        <v>1941</v>
      </c>
      <c r="E51" s="214">
        <v>30000</v>
      </c>
    </row>
    <row r="52" spans="1:5" x14ac:dyDescent="0.25">
      <c r="A52" s="146">
        <v>45051</v>
      </c>
      <c r="B52" s="148" t="s">
        <v>1970</v>
      </c>
      <c r="C52" s="77" t="s">
        <v>176</v>
      </c>
      <c r="D52" s="2" t="s">
        <v>1971</v>
      </c>
      <c r="E52" s="214">
        <v>222000</v>
      </c>
    </row>
    <row r="53" spans="1:5" x14ac:dyDescent="0.25">
      <c r="A53" s="146">
        <v>45057</v>
      </c>
      <c r="B53" s="148" t="s">
        <v>1769</v>
      </c>
      <c r="C53" s="77" t="s">
        <v>176</v>
      </c>
      <c r="D53" s="2" t="s">
        <v>1972</v>
      </c>
      <c r="E53" s="214">
        <v>777014</v>
      </c>
    </row>
    <row r="54" spans="1:5" x14ac:dyDescent="0.25">
      <c r="A54" s="146">
        <v>45017</v>
      </c>
      <c r="B54" s="148" t="s">
        <v>1112</v>
      </c>
      <c r="C54" s="77" t="s">
        <v>176</v>
      </c>
      <c r="D54" s="2" t="s">
        <v>1973</v>
      </c>
      <c r="E54" s="214">
        <v>115000</v>
      </c>
    </row>
    <row r="55" spans="1:5" x14ac:dyDescent="0.25">
      <c r="A55" s="146">
        <v>45017</v>
      </c>
      <c r="B55" s="148" t="s">
        <v>1118</v>
      </c>
      <c r="C55" s="77" t="s">
        <v>176</v>
      </c>
      <c r="D55" s="2" t="s">
        <v>3</v>
      </c>
      <c r="E55" s="214">
        <v>25000</v>
      </c>
    </row>
    <row r="56" spans="1:5" x14ac:dyDescent="0.25">
      <c r="A56" s="146">
        <v>45021</v>
      </c>
      <c r="B56" s="148" t="s">
        <v>1114</v>
      </c>
      <c r="C56" s="77" t="s">
        <v>176</v>
      </c>
      <c r="D56" s="2" t="s">
        <v>1974</v>
      </c>
      <c r="E56" s="214">
        <v>130000</v>
      </c>
    </row>
    <row r="57" spans="1:5" x14ac:dyDescent="0.25">
      <c r="A57" s="146">
        <v>45028</v>
      </c>
      <c r="B57" s="148" t="s">
        <v>1975</v>
      </c>
      <c r="C57" s="77" t="s">
        <v>176</v>
      </c>
      <c r="D57" s="2" t="s">
        <v>1976</v>
      </c>
      <c r="E57" s="214">
        <v>45000</v>
      </c>
    </row>
    <row r="58" spans="1:5" x14ac:dyDescent="0.25">
      <c r="A58" s="146">
        <v>45030</v>
      </c>
      <c r="B58" s="148" t="s">
        <v>1977</v>
      </c>
      <c r="C58" s="77" t="s">
        <v>176</v>
      </c>
      <c r="D58" s="2" t="s">
        <v>1978</v>
      </c>
      <c r="E58" s="214">
        <v>30000</v>
      </c>
    </row>
    <row r="59" spans="1:5" x14ac:dyDescent="0.25">
      <c r="A59" s="146">
        <v>45030</v>
      </c>
      <c r="B59" s="148" t="s">
        <v>1119</v>
      </c>
      <c r="C59" s="77" t="s">
        <v>176</v>
      </c>
      <c r="D59" s="2" t="s">
        <v>1979</v>
      </c>
      <c r="E59" s="214">
        <v>300000</v>
      </c>
    </row>
    <row r="60" spans="1:5" x14ac:dyDescent="0.25">
      <c r="A60" s="146">
        <v>45038</v>
      </c>
      <c r="B60" s="148" t="s">
        <v>1980</v>
      </c>
      <c r="C60" s="77" t="s">
        <v>176</v>
      </c>
      <c r="D60" s="2" t="s">
        <v>1981</v>
      </c>
      <c r="E60" s="214">
        <v>26424</v>
      </c>
    </row>
    <row r="61" spans="1:5" ht="24" x14ac:dyDescent="0.25">
      <c r="A61" s="146">
        <v>45038</v>
      </c>
      <c r="B61" s="148" t="s">
        <v>1982</v>
      </c>
      <c r="C61" s="77" t="s">
        <v>176</v>
      </c>
      <c r="D61" s="254" t="s">
        <v>1983</v>
      </c>
      <c r="E61" s="214">
        <v>10000</v>
      </c>
    </row>
    <row r="62" spans="1:5" x14ac:dyDescent="0.25">
      <c r="A62" s="146">
        <v>45041</v>
      </c>
      <c r="B62" s="148" t="s">
        <v>1975</v>
      </c>
      <c r="C62" s="77" t="s">
        <v>176</v>
      </c>
      <c r="D62" s="2" t="s">
        <v>1984</v>
      </c>
      <c r="E62" s="214">
        <v>35000</v>
      </c>
    </row>
    <row r="63" spans="1:5" x14ac:dyDescent="0.25">
      <c r="A63" s="146">
        <v>45047</v>
      </c>
      <c r="B63" s="148" t="s">
        <v>1112</v>
      </c>
      <c r="C63" s="77" t="s">
        <v>176</v>
      </c>
      <c r="D63" s="2" t="s">
        <v>1985</v>
      </c>
      <c r="E63" s="214">
        <v>115000</v>
      </c>
    </row>
    <row r="64" spans="1:5" x14ac:dyDescent="0.25">
      <c r="A64" s="146">
        <v>45049</v>
      </c>
      <c r="B64" s="148" t="s">
        <v>1114</v>
      </c>
      <c r="C64" s="77" t="s">
        <v>176</v>
      </c>
      <c r="D64" s="2" t="s">
        <v>1986</v>
      </c>
      <c r="E64" s="214">
        <v>130000</v>
      </c>
    </row>
    <row r="65" spans="1:5" x14ac:dyDescent="0.25">
      <c r="A65" s="146">
        <v>45057</v>
      </c>
      <c r="B65" s="148" t="s">
        <v>821</v>
      </c>
      <c r="C65" s="77" t="s">
        <v>176</v>
      </c>
      <c r="D65" s="2" t="s">
        <v>1987</v>
      </c>
      <c r="E65" s="214">
        <v>20000</v>
      </c>
    </row>
    <row r="66" spans="1:5" x14ac:dyDescent="0.25">
      <c r="A66" s="146">
        <v>45078</v>
      </c>
      <c r="B66" s="148" t="s">
        <v>1112</v>
      </c>
      <c r="C66" s="77" t="s">
        <v>176</v>
      </c>
      <c r="D66" s="2" t="s">
        <v>1988</v>
      </c>
      <c r="E66" s="214">
        <v>115000</v>
      </c>
    </row>
    <row r="67" spans="1:5" x14ac:dyDescent="0.25">
      <c r="A67" s="146">
        <v>45078</v>
      </c>
      <c r="B67" s="148" t="s">
        <v>1114</v>
      </c>
      <c r="C67" s="77" t="s">
        <v>176</v>
      </c>
      <c r="D67" s="2" t="s">
        <v>1989</v>
      </c>
      <c r="E67" s="214">
        <v>130000</v>
      </c>
    </row>
    <row r="68" spans="1:5" x14ac:dyDescent="0.25">
      <c r="A68" s="146">
        <v>45162</v>
      </c>
      <c r="B68" s="148" t="s">
        <v>1385</v>
      </c>
      <c r="C68" s="77" t="s">
        <v>176</v>
      </c>
      <c r="D68" s="2" t="s">
        <v>2382</v>
      </c>
      <c r="E68" s="214">
        <v>111000</v>
      </c>
    </row>
    <row r="69" spans="1:5" x14ac:dyDescent="0.25">
      <c r="A69" s="146">
        <v>45108</v>
      </c>
      <c r="B69" s="148" t="s">
        <v>1360</v>
      </c>
      <c r="C69" s="77" t="s">
        <v>176</v>
      </c>
      <c r="D69" s="2" t="s">
        <v>2383</v>
      </c>
      <c r="E69" s="214">
        <v>115000</v>
      </c>
    </row>
    <row r="70" spans="1:5" x14ac:dyDescent="0.25">
      <c r="A70" s="146">
        <v>45110</v>
      </c>
      <c r="B70" s="148" t="s">
        <v>1362</v>
      </c>
      <c r="C70" s="77" t="s">
        <v>176</v>
      </c>
      <c r="D70" s="2" t="s">
        <v>2384</v>
      </c>
      <c r="E70" s="214">
        <v>130000</v>
      </c>
    </row>
    <row r="71" spans="1:5" x14ac:dyDescent="0.25">
      <c r="A71" s="146">
        <v>45138</v>
      </c>
      <c r="B71" s="148" t="s">
        <v>1360</v>
      </c>
      <c r="C71" s="77" t="s">
        <v>176</v>
      </c>
      <c r="D71" s="2" t="s">
        <v>2385</v>
      </c>
      <c r="E71" s="214">
        <v>115000</v>
      </c>
    </row>
    <row r="72" spans="1:5" x14ac:dyDescent="0.25">
      <c r="A72" s="146">
        <v>45140</v>
      </c>
      <c r="B72" s="148" t="s">
        <v>1362</v>
      </c>
      <c r="C72" s="77" t="s">
        <v>176</v>
      </c>
      <c r="D72" s="2" t="s">
        <v>2386</v>
      </c>
      <c r="E72" s="214">
        <v>130000</v>
      </c>
    </row>
    <row r="73" spans="1:5" x14ac:dyDescent="0.25">
      <c r="A73" s="146">
        <v>45145</v>
      </c>
      <c r="B73" s="148" t="s">
        <v>1383</v>
      </c>
      <c r="C73" s="77" t="s">
        <v>176</v>
      </c>
      <c r="D73" s="2" t="s">
        <v>2387</v>
      </c>
      <c r="E73" s="214">
        <v>726794</v>
      </c>
    </row>
    <row r="74" spans="1:5" x14ac:dyDescent="0.25">
      <c r="A74" s="146">
        <v>45170</v>
      </c>
      <c r="B74" s="148" t="s">
        <v>1360</v>
      </c>
      <c r="C74" s="77" t="s">
        <v>176</v>
      </c>
      <c r="D74" s="2" t="s">
        <v>2388</v>
      </c>
      <c r="E74" s="214">
        <v>115000</v>
      </c>
    </row>
    <row r="75" spans="1:5" x14ac:dyDescent="0.25">
      <c r="A75" s="146">
        <v>45171</v>
      </c>
      <c r="B75" s="148" t="s">
        <v>1362</v>
      </c>
      <c r="C75" s="77" t="s">
        <v>176</v>
      </c>
      <c r="D75" s="2" t="s">
        <v>2389</v>
      </c>
      <c r="E75" s="214">
        <v>130000</v>
      </c>
    </row>
    <row r="76" spans="1:5" x14ac:dyDescent="0.25">
      <c r="A76" s="146">
        <v>45175</v>
      </c>
      <c r="B76" s="148" t="s">
        <v>2390</v>
      </c>
      <c r="C76" s="77" t="s">
        <v>176</v>
      </c>
      <c r="D76" s="2" t="s">
        <v>2391</v>
      </c>
      <c r="E76" s="214">
        <v>1300</v>
      </c>
    </row>
    <row r="77" spans="1:5" x14ac:dyDescent="0.25">
      <c r="A77" s="146">
        <v>45196</v>
      </c>
      <c r="B77" s="148" t="s">
        <v>2392</v>
      </c>
      <c r="C77" s="77" t="s">
        <v>176</v>
      </c>
      <c r="D77" s="2" t="s">
        <v>2393</v>
      </c>
      <c r="E77" s="214">
        <v>275000</v>
      </c>
    </row>
    <row r="78" spans="1:5" x14ac:dyDescent="0.25">
      <c r="A78" s="153">
        <v>45200</v>
      </c>
      <c r="B78" s="154" t="s">
        <v>1112</v>
      </c>
      <c r="C78" s="155" t="s">
        <v>176</v>
      </c>
      <c r="D78" s="156" t="s">
        <v>3033</v>
      </c>
      <c r="E78" s="215">
        <v>115000</v>
      </c>
    </row>
    <row r="79" spans="1:5" x14ac:dyDescent="0.25">
      <c r="A79" s="146">
        <v>45203</v>
      </c>
      <c r="B79" s="148" t="s">
        <v>1114</v>
      </c>
      <c r="C79" s="77" t="s">
        <v>176</v>
      </c>
      <c r="D79" s="2" t="s">
        <v>3034</v>
      </c>
      <c r="E79" s="214">
        <v>130000</v>
      </c>
    </row>
    <row r="80" spans="1:5" x14ac:dyDescent="0.25">
      <c r="A80" s="146">
        <v>45211</v>
      </c>
      <c r="B80" s="148" t="s">
        <v>3035</v>
      </c>
      <c r="C80" s="77" t="s">
        <v>176</v>
      </c>
      <c r="D80" s="2" t="s">
        <v>3036</v>
      </c>
      <c r="E80" s="214">
        <v>1429072</v>
      </c>
    </row>
    <row r="81" spans="1:5" x14ac:dyDescent="0.25">
      <c r="A81" s="146">
        <v>45231</v>
      </c>
      <c r="B81" s="148" t="s">
        <v>1112</v>
      </c>
      <c r="C81" s="77" t="s">
        <v>176</v>
      </c>
      <c r="D81" s="2" t="s">
        <v>3037</v>
      </c>
      <c r="E81" s="214">
        <v>115000</v>
      </c>
    </row>
    <row r="82" spans="1:5" x14ac:dyDescent="0.25">
      <c r="A82" s="146">
        <v>45232</v>
      </c>
      <c r="B82" s="148" t="s">
        <v>1114</v>
      </c>
      <c r="C82" s="77" t="s">
        <v>176</v>
      </c>
      <c r="D82" s="2" t="s">
        <v>3038</v>
      </c>
      <c r="E82" s="214">
        <v>130000</v>
      </c>
    </row>
    <row r="83" spans="1:5" x14ac:dyDescent="0.25">
      <c r="A83" s="146">
        <v>45257</v>
      </c>
      <c r="B83" s="148" t="s">
        <v>1769</v>
      </c>
      <c r="C83" s="77" t="s">
        <v>176</v>
      </c>
      <c r="D83" s="2" t="s">
        <v>3039</v>
      </c>
      <c r="E83" s="214">
        <v>388507</v>
      </c>
    </row>
    <row r="84" spans="1:5" x14ac:dyDescent="0.25">
      <c r="A84" s="146">
        <v>45261</v>
      </c>
      <c r="B84" s="148" t="s">
        <v>1114</v>
      </c>
      <c r="C84" s="77" t="s">
        <v>176</v>
      </c>
      <c r="D84" s="2" t="s">
        <v>3040</v>
      </c>
      <c r="E84" s="214">
        <v>130000</v>
      </c>
    </row>
    <row r="85" spans="1:5" x14ac:dyDescent="0.25">
      <c r="A85" s="146">
        <v>45261</v>
      </c>
      <c r="B85" s="148" t="s">
        <v>1112</v>
      </c>
      <c r="C85" s="77" t="s">
        <v>176</v>
      </c>
      <c r="D85" s="2" t="s">
        <v>3041</v>
      </c>
      <c r="E85" s="214">
        <v>115000</v>
      </c>
    </row>
    <row r="86" spans="1:5" x14ac:dyDescent="0.25">
      <c r="A86" s="146">
        <v>45280</v>
      </c>
      <c r="B86" s="148" t="s">
        <v>3042</v>
      </c>
      <c r="C86" s="77" t="s">
        <v>176</v>
      </c>
      <c r="D86" s="2" t="s">
        <v>3043</v>
      </c>
      <c r="E86" s="214">
        <v>26424</v>
      </c>
    </row>
    <row r="87" spans="1:5" x14ac:dyDescent="0.25">
      <c r="A87" s="146">
        <v>45287</v>
      </c>
      <c r="B87" s="148" t="s">
        <v>3044</v>
      </c>
      <c r="C87" s="77" t="s">
        <v>176</v>
      </c>
      <c r="D87" s="2" t="s">
        <v>3045</v>
      </c>
      <c r="E87" s="214">
        <v>50000</v>
      </c>
    </row>
    <row r="88" spans="1:5" x14ac:dyDescent="0.25">
      <c r="A88" s="146"/>
      <c r="B88" s="148"/>
      <c r="C88" s="77"/>
      <c r="D88" s="2"/>
      <c r="E88" s="214"/>
    </row>
    <row r="89" spans="1:5" x14ac:dyDescent="0.25">
      <c r="A89" s="146"/>
      <c r="B89" s="148"/>
      <c r="C89" s="77"/>
      <c r="D89" s="2"/>
      <c r="E89" s="214"/>
    </row>
    <row r="90" spans="1:5" x14ac:dyDescent="0.25">
      <c r="A90" s="146"/>
      <c r="B90" s="148"/>
      <c r="C90" s="77"/>
      <c r="D90" s="2"/>
      <c r="E90" s="214"/>
    </row>
    <row r="91" spans="1:5" x14ac:dyDescent="0.25">
      <c r="A91" s="146"/>
      <c r="B91" s="148"/>
      <c r="C91" s="77"/>
      <c r="D91" s="2"/>
      <c r="E91" s="214"/>
    </row>
    <row r="92" spans="1:5" x14ac:dyDescent="0.25">
      <c r="A92" s="146"/>
      <c r="B92" s="148"/>
      <c r="C92" s="77"/>
      <c r="D92" s="2"/>
      <c r="E92" s="214"/>
    </row>
    <row r="93" spans="1:5" x14ac:dyDescent="0.25">
      <c r="A93" s="146"/>
      <c r="B93" s="148"/>
      <c r="C93" s="77"/>
      <c r="D93" s="2"/>
      <c r="E93" s="214"/>
    </row>
    <row r="94" spans="1:5" x14ac:dyDescent="0.25">
      <c r="A94" s="146"/>
      <c r="B94" s="148"/>
      <c r="C94" s="77"/>
      <c r="D94" s="2"/>
      <c r="E94" s="214"/>
    </row>
    <row r="95" spans="1:5" x14ac:dyDescent="0.25">
      <c r="A95" s="146"/>
      <c r="B95" s="148"/>
      <c r="C95" s="77"/>
      <c r="D95" s="2"/>
      <c r="E95" s="214"/>
    </row>
    <row r="96" spans="1:5" x14ac:dyDescent="0.25">
      <c r="A96" s="146"/>
      <c r="B96" s="148"/>
      <c r="C96" s="77"/>
      <c r="D96" s="2"/>
      <c r="E96" s="214"/>
    </row>
    <row r="97" spans="1:5" x14ac:dyDescent="0.25">
      <c r="A97" s="146"/>
      <c r="B97" s="148"/>
      <c r="C97" s="77"/>
      <c r="D97" s="2"/>
      <c r="E97" s="214"/>
    </row>
    <row r="98" spans="1:5" x14ac:dyDescent="0.25">
      <c r="A98" s="146"/>
      <c r="B98" s="148"/>
      <c r="C98" s="77"/>
      <c r="D98" s="2"/>
      <c r="E98" s="214"/>
    </row>
    <row r="99" spans="1:5" x14ac:dyDescent="0.25">
      <c r="A99" s="146"/>
      <c r="B99" s="148"/>
      <c r="C99" s="77"/>
      <c r="D99" s="2"/>
      <c r="E99" s="214"/>
    </row>
    <row r="100" spans="1:5" x14ac:dyDescent="0.25">
      <c r="A100" s="146"/>
      <c r="B100" s="148"/>
      <c r="C100" s="77"/>
      <c r="D100" s="2"/>
      <c r="E100" s="214"/>
    </row>
    <row r="101" spans="1:5" x14ac:dyDescent="0.25">
      <c r="A101" s="146"/>
      <c r="B101" s="148"/>
      <c r="C101" s="77"/>
      <c r="D101" s="2"/>
      <c r="E101" s="214"/>
    </row>
    <row r="102" spans="1:5" x14ac:dyDescent="0.25">
      <c r="A102" s="295"/>
      <c r="B102" s="295"/>
      <c r="C102" s="295"/>
      <c r="D102" s="295"/>
      <c r="E102" s="214">
        <f>SUM(E13:E101)</f>
        <v>15931698.59</v>
      </c>
    </row>
  </sheetData>
  <mergeCells count="12">
    <mergeCell ref="A102:D10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9990-336E-4409-898F-C20EF7F25D78}">
  <dimension ref="A1:F46"/>
  <sheetViews>
    <sheetView topLeftCell="A29" workbookViewId="0">
      <selection activeCell="B57" sqref="B57"/>
    </sheetView>
  </sheetViews>
  <sheetFormatPr defaultRowHeight="15" x14ac:dyDescent="0.25"/>
  <cols>
    <col min="2" max="2" width="44.85546875" bestFit="1" customWidth="1"/>
    <col min="4" max="4" width="16.140625" bestFit="1" customWidth="1"/>
    <col min="5" max="5" width="11.85546875" style="34" bestFit="1" customWidth="1"/>
  </cols>
  <sheetData>
    <row r="1" spans="1:6" ht="15.75" x14ac:dyDescent="0.25">
      <c r="A1" s="293" t="s">
        <v>163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934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44604</v>
      </c>
      <c r="B7" s="148" t="s">
        <v>935</v>
      </c>
      <c r="C7" s="77" t="s">
        <v>176</v>
      </c>
      <c r="D7" s="2" t="s">
        <v>936</v>
      </c>
      <c r="E7" s="214">
        <v>1200</v>
      </c>
      <c r="F7" s="151"/>
    </row>
    <row r="8" spans="1:6" x14ac:dyDescent="0.25">
      <c r="A8" s="152"/>
      <c r="B8" s="133" t="s">
        <v>937</v>
      </c>
      <c r="C8" s="1"/>
      <c r="D8" s="1"/>
      <c r="E8" s="212"/>
      <c r="F8" s="1"/>
    </row>
    <row r="9" spans="1:6" x14ac:dyDescent="0.25">
      <c r="A9" s="153">
        <v>44616</v>
      </c>
      <c r="B9" s="154" t="s">
        <v>935</v>
      </c>
      <c r="C9" s="155" t="s">
        <v>176</v>
      </c>
      <c r="D9" s="156" t="s">
        <v>938</v>
      </c>
      <c r="E9" s="215">
        <v>8700</v>
      </c>
      <c r="F9" s="159"/>
    </row>
    <row r="10" spans="1:6" x14ac:dyDescent="0.25">
      <c r="A10" s="152"/>
      <c r="B10" s="133" t="s">
        <v>939</v>
      </c>
      <c r="C10" s="1"/>
      <c r="D10" s="1"/>
      <c r="E10" s="212"/>
      <c r="F10" s="1"/>
    </row>
    <row r="11" spans="1:6" x14ac:dyDescent="0.25">
      <c r="A11" s="153">
        <v>44645</v>
      </c>
      <c r="B11" s="154" t="s">
        <v>935</v>
      </c>
      <c r="C11" s="155" t="s">
        <v>176</v>
      </c>
      <c r="D11" s="156" t="s">
        <v>940</v>
      </c>
      <c r="E11" s="215">
        <v>22500</v>
      </c>
      <c r="F11" s="159"/>
    </row>
    <row r="12" spans="1:6" x14ac:dyDescent="0.25">
      <c r="A12" s="152"/>
      <c r="B12" s="133" t="s">
        <v>941</v>
      </c>
      <c r="C12" s="1"/>
      <c r="D12" s="1"/>
      <c r="E12" s="212"/>
      <c r="F12" s="1"/>
    </row>
    <row r="13" spans="1:6" x14ac:dyDescent="0.25">
      <c r="A13" s="153">
        <v>44652</v>
      </c>
      <c r="B13" s="154" t="s">
        <v>942</v>
      </c>
      <c r="C13" s="155" t="s">
        <v>176</v>
      </c>
      <c r="D13" s="156" t="s">
        <v>943</v>
      </c>
      <c r="E13" s="215">
        <v>12000</v>
      </c>
      <c r="F13" s="159"/>
    </row>
    <row r="14" spans="1:6" x14ac:dyDescent="0.25">
      <c r="A14" s="152"/>
      <c r="B14" s="133" t="s">
        <v>944</v>
      </c>
      <c r="C14" s="1"/>
      <c r="D14" s="1"/>
      <c r="E14" s="212"/>
      <c r="F14" s="1"/>
    </row>
    <row r="15" spans="1:6" x14ac:dyDescent="0.25">
      <c r="A15" s="153">
        <v>44675</v>
      </c>
      <c r="B15" s="154" t="s">
        <v>945</v>
      </c>
      <c r="C15" s="155" t="s">
        <v>176</v>
      </c>
      <c r="D15" s="156" t="s">
        <v>946</v>
      </c>
      <c r="E15" s="215">
        <v>48700</v>
      </c>
      <c r="F15" s="159"/>
    </row>
    <row r="16" spans="1:6" x14ac:dyDescent="0.25">
      <c r="A16" s="152"/>
      <c r="B16" s="133" t="s">
        <v>947</v>
      </c>
      <c r="C16" s="1"/>
      <c r="D16" s="1"/>
      <c r="E16" s="212"/>
      <c r="F16" s="1"/>
    </row>
    <row r="17" spans="1:6" x14ac:dyDescent="0.25">
      <c r="A17" s="153">
        <v>44703</v>
      </c>
      <c r="B17" s="154" t="s">
        <v>945</v>
      </c>
      <c r="C17" s="155" t="s">
        <v>176</v>
      </c>
      <c r="D17" s="156" t="s">
        <v>948</v>
      </c>
      <c r="E17" s="215">
        <v>9600</v>
      </c>
      <c r="F17" s="159"/>
    </row>
    <row r="18" spans="1:6" x14ac:dyDescent="0.25">
      <c r="A18" s="152"/>
      <c r="B18" s="133" t="s">
        <v>949</v>
      </c>
      <c r="C18" s="1"/>
      <c r="D18" s="1"/>
      <c r="E18" s="212"/>
      <c r="F18" s="1"/>
    </row>
    <row r="19" spans="1:6" x14ac:dyDescent="0.25">
      <c r="A19" s="146">
        <v>44738</v>
      </c>
      <c r="B19" s="160"/>
      <c r="C19" s="145"/>
      <c r="D19" s="2"/>
      <c r="E19" s="214">
        <v>7800</v>
      </c>
      <c r="F19" s="159"/>
    </row>
    <row r="20" spans="1:6" x14ac:dyDescent="0.25">
      <c r="A20" s="5"/>
      <c r="B20" s="133" t="s">
        <v>950</v>
      </c>
      <c r="C20" s="161"/>
      <c r="D20" s="161"/>
      <c r="E20" s="216"/>
      <c r="F20" s="1"/>
    </row>
    <row r="21" spans="1:6" x14ac:dyDescent="0.25">
      <c r="A21" s="163">
        <v>44766</v>
      </c>
      <c r="B21" s="160"/>
      <c r="C21" s="145"/>
      <c r="D21" s="145"/>
      <c r="E21" s="214">
        <v>5400</v>
      </c>
      <c r="F21" s="159"/>
    </row>
    <row r="22" spans="1:6" x14ac:dyDescent="0.25">
      <c r="A22" s="164"/>
      <c r="B22" s="133" t="s">
        <v>951</v>
      </c>
      <c r="C22" s="1"/>
      <c r="D22" s="1"/>
      <c r="E22" s="212"/>
      <c r="F22" s="1"/>
    </row>
    <row r="23" spans="1:6" x14ac:dyDescent="0.25">
      <c r="A23" s="153">
        <v>44794</v>
      </c>
      <c r="B23" s="154" t="s">
        <v>945</v>
      </c>
      <c r="C23" s="155" t="s">
        <v>176</v>
      </c>
      <c r="D23" s="156" t="s">
        <v>952</v>
      </c>
      <c r="E23" s="215">
        <v>6000</v>
      </c>
      <c r="F23" s="159"/>
    </row>
    <row r="24" spans="1:6" x14ac:dyDescent="0.25">
      <c r="A24" s="152"/>
      <c r="B24" s="133" t="s">
        <v>953</v>
      </c>
      <c r="C24" s="1"/>
      <c r="D24" s="1"/>
      <c r="E24" s="212"/>
      <c r="F24" s="1"/>
    </row>
    <row r="25" spans="1:6" x14ac:dyDescent="0.25">
      <c r="A25" s="146">
        <v>44806</v>
      </c>
      <c r="B25" s="217" t="s">
        <v>935</v>
      </c>
      <c r="C25" s="77" t="s">
        <v>176</v>
      </c>
      <c r="D25" s="2" t="s">
        <v>1109</v>
      </c>
      <c r="E25" s="214">
        <v>7700</v>
      </c>
      <c r="F25" s="1"/>
    </row>
    <row r="26" spans="1:6" x14ac:dyDescent="0.25">
      <c r="A26" s="146">
        <v>44829</v>
      </c>
      <c r="B26" s="217" t="s">
        <v>945</v>
      </c>
      <c r="C26" s="77" t="s">
        <v>176</v>
      </c>
      <c r="D26" s="2" t="s">
        <v>1110</v>
      </c>
      <c r="E26" s="214">
        <v>11000</v>
      </c>
      <c r="F26" s="1"/>
    </row>
    <row r="27" spans="1:6" ht="24" x14ac:dyDescent="0.25">
      <c r="A27" s="153">
        <v>44857</v>
      </c>
      <c r="B27" s="91" t="s">
        <v>1407</v>
      </c>
      <c r="C27" s="232" t="s">
        <v>176</v>
      </c>
      <c r="D27" s="242" t="s">
        <v>1408</v>
      </c>
      <c r="E27" s="233">
        <v>16000</v>
      </c>
      <c r="F27" s="1"/>
    </row>
    <row r="28" spans="1:6" x14ac:dyDescent="0.25">
      <c r="A28" s="153">
        <v>44857</v>
      </c>
      <c r="B28" s="91" t="s">
        <v>1407</v>
      </c>
      <c r="C28" s="232" t="s">
        <v>176</v>
      </c>
      <c r="D28" s="156" t="s">
        <v>1409</v>
      </c>
      <c r="E28" s="233">
        <v>5900</v>
      </c>
      <c r="F28" s="1"/>
    </row>
    <row r="29" spans="1:6" x14ac:dyDescent="0.25">
      <c r="A29" s="153">
        <v>44892</v>
      </c>
      <c r="B29" s="91" t="s">
        <v>1407</v>
      </c>
      <c r="C29" s="232" t="s">
        <v>176</v>
      </c>
      <c r="D29" s="156" t="s">
        <v>1410</v>
      </c>
      <c r="E29" s="233">
        <v>7500</v>
      </c>
      <c r="F29" s="1"/>
    </row>
    <row r="30" spans="1:6" x14ac:dyDescent="0.25">
      <c r="A30" s="153">
        <v>44920</v>
      </c>
      <c r="B30" s="91" t="s">
        <v>1407</v>
      </c>
      <c r="C30" s="232" t="s">
        <v>176</v>
      </c>
      <c r="D30" s="156" t="s">
        <v>1411</v>
      </c>
      <c r="E30" s="233">
        <v>6600</v>
      </c>
      <c r="F30" s="1"/>
    </row>
    <row r="31" spans="1:6" x14ac:dyDescent="0.25">
      <c r="A31" s="153">
        <v>44948</v>
      </c>
      <c r="B31" s="154" t="s">
        <v>945</v>
      </c>
      <c r="C31" s="155" t="s">
        <v>176</v>
      </c>
      <c r="D31" s="156" t="s">
        <v>1767</v>
      </c>
      <c r="E31" s="215">
        <v>10400</v>
      </c>
      <c r="F31" s="1"/>
    </row>
    <row r="32" spans="1:6" x14ac:dyDescent="0.25">
      <c r="A32" s="146">
        <v>44979</v>
      </c>
      <c r="B32" s="148" t="s">
        <v>945</v>
      </c>
      <c r="C32" s="77" t="s">
        <v>176</v>
      </c>
      <c r="D32" s="2" t="s">
        <v>1768</v>
      </c>
      <c r="E32" s="214">
        <v>18400</v>
      </c>
      <c r="F32" s="1"/>
    </row>
    <row r="33" spans="1:6" x14ac:dyDescent="0.25">
      <c r="A33" s="146">
        <v>45040</v>
      </c>
      <c r="B33" s="148" t="s">
        <v>945</v>
      </c>
      <c r="C33" s="77" t="s">
        <v>176</v>
      </c>
      <c r="D33" s="2" t="s">
        <v>1992</v>
      </c>
      <c r="E33" s="214">
        <v>21300</v>
      </c>
      <c r="F33" s="1"/>
    </row>
    <row r="34" spans="1:6" x14ac:dyDescent="0.25">
      <c r="A34" s="146">
        <v>45048</v>
      </c>
      <c r="B34" s="148" t="s">
        <v>935</v>
      </c>
      <c r="C34" s="77" t="s">
        <v>176</v>
      </c>
      <c r="D34" s="2" t="s">
        <v>1993</v>
      </c>
      <c r="E34" s="214">
        <v>4200</v>
      </c>
      <c r="F34" s="1"/>
    </row>
    <row r="35" spans="1:6" x14ac:dyDescent="0.25">
      <c r="A35" s="146"/>
      <c r="B35" s="148"/>
      <c r="C35" s="77"/>
      <c r="D35" s="2"/>
      <c r="E35" s="214"/>
      <c r="F35" s="1"/>
    </row>
    <row r="36" spans="1:6" x14ac:dyDescent="0.25">
      <c r="A36" s="146"/>
      <c r="B36" s="148"/>
      <c r="C36" s="77"/>
      <c r="D36" s="2"/>
      <c r="E36" s="214"/>
      <c r="F36" s="1"/>
    </row>
    <row r="37" spans="1:6" x14ac:dyDescent="0.25">
      <c r="A37" s="146"/>
      <c r="B37" s="148"/>
      <c r="C37" s="77"/>
      <c r="D37" s="2"/>
      <c r="E37" s="214"/>
      <c r="F37" s="1"/>
    </row>
    <row r="38" spans="1:6" x14ac:dyDescent="0.25">
      <c r="A38" s="146"/>
      <c r="B38" s="148"/>
      <c r="C38" s="77"/>
      <c r="D38" s="2"/>
      <c r="E38" s="214"/>
      <c r="F38" s="1"/>
    </row>
    <row r="39" spans="1:6" x14ac:dyDescent="0.25">
      <c r="A39" s="146"/>
      <c r="B39" s="148"/>
      <c r="C39" s="77"/>
      <c r="D39" s="2"/>
      <c r="E39" s="214"/>
      <c r="F39" s="1"/>
    </row>
    <row r="40" spans="1:6" x14ac:dyDescent="0.25">
      <c r="A40" s="146"/>
      <c r="B40" s="148"/>
      <c r="C40" s="77"/>
      <c r="D40" s="2"/>
      <c r="E40" s="214"/>
      <c r="F40" s="1"/>
    </row>
    <row r="41" spans="1:6" x14ac:dyDescent="0.25">
      <c r="A41" s="146"/>
      <c r="B41" s="148"/>
      <c r="C41" s="77"/>
      <c r="D41" s="2"/>
      <c r="E41" s="214"/>
      <c r="F41" s="1"/>
    </row>
    <row r="42" spans="1:6" x14ac:dyDescent="0.25">
      <c r="A42" s="146"/>
      <c r="B42" s="148"/>
      <c r="C42" s="77"/>
      <c r="D42" s="2"/>
      <c r="E42" s="214"/>
      <c r="F42" s="1"/>
    </row>
    <row r="43" spans="1:6" x14ac:dyDescent="0.25">
      <c r="A43" s="146"/>
      <c r="B43" s="148"/>
      <c r="C43" s="77"/>
      <c r="D43" s="2"/>
      <c r="E43" s="214"/>
      <c r="F43" s="1"/>
    </row>
    <row r="44" spans="1:6" x14ac:dyDescent="0.25">
      <c r="A44" s="146"/>
      <c r="B44" s="148"/>
      <c r="C44" s="77"/>
      <c r="D44" s="2"/>
      <c r="E44" s="214"/>
      <c r="F44" s="1"/>
    </row>
    <row r="45" spans="1:6" x14ac:dyDescent="0.25">
      <c r="A45" s="146"/>
      <c r="B45" s="148"/>
      <c r="C45" s="77"/>
      <c r="D45" s="2"/>
      <c r="E45" s="214"/>
      <c r="F45" s="1"/>
    </row>
    <row r="46" spans="1:6" x14ac:dyDescent="0.25">
      <c r="A46" s="295"/>
      <c r="B46" s="295"/>
      <c r="C46" s="295"/>
      <c r="D46" s="295"/>
      <c r="E46" s="214">
        <f>SUM(E7:E45)</f>
        <v>230900</v>
      </c>
      <c r="F46" s="1"/>
    </row>
  </sheetData>
  <mergeCells count="6">
    <mergeCell ref="A46:D4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FCBA-A837-47AF-99CA-75DD8B91C6BE}">
  <dimension ref="A1:B18"/>
  <sheetViews>
    <sheetView zoomScaleNormal="100" workbookViewId="0">
      <selection activeCell="B19" sqref="B19"/>
    </sheetView>
  </sheetViews>
  <sheetFormatPr defaultColWidth="9" defaultRowHeight="15.75" x14ac:dyDescent="0.25"/>
  <cols>
    <col min="1" max="1" width="47.85546875" style="33" bestFit="1" customWidth="1"/>
    <col min="2" max="2" width="14.28515625" style="33" bestFit="1" customWidth="1"/>
    <col min="3" max="16384" width="9" style="33"/>
  </cols>
  <sheetData>
    <row r="1" spans="1:2" ht="16.5" thickBot="1" x14ac:dyDescent="0.3">
      <c r="A1" s="141" t="s">
        <v>1</v>
      </c>
      <c r="B1" s="169" t="s">
        <v>146</v>
      </c>
    </row>
    <row r="2" spans="1:2" x14ac:dyDescent="0.25">
      <c r="A2" s="142" t="s">
        <v>1121</v>
      </c>
      <c r="B2" s="170"/>
    </row>
    <row r="4" spans="1:2" x14ac:dyDescent="0.25">
      <c r="A4" s="174" t="s">
        <v>157</v>
      </c>
      <c r="B4" s="175">
        <f>ROUND('4T1 MISCL EXPENSES  '!E76,0)</f>
        <v>2996705</v>
      </c>
    </row>
    <row r="5" spans="1:2" x14ac:dyDescent="0.25">
      <c r="A5" s="174" t="s">
        <v>159</v>
      </c>
      <c r="B5" s="175">
        <f>'4T1 PRINTING &amp; STATIONERY'!E18</f>
        <v>46270</v>
      </c>
    </row>
    <row r="6" spans="1:2" x14ac:dyDescent="0.25">
      <c r="A6" s="174" t="s">
        <v>165</v>
      </c>
      <c r="B6" s="175">
        <f>'4T1 TREE CUTTING LABOUR FEES  '!G13</f>
        <v>416000</v>
      </c>
    </row>
    <row r="7" spans="1:2" x14ac:dyDescent="0.25">
      <c r="A7" s="174" t="s">
        <v>1406</v>
      </c>
      <c r="B7" s="175">
        <f>'4T1 WATER CHARGES Transport U  '!E52</f>
        <v>4614978.1500000004</v>
      </c>
    </row>
    <row r="8" spans="1:2" x14ac:dyDescent="0.25">
      <c r="A8" s="174" t="s">
        <v>1129</v>
      </c>
      <c r="B8" s="227">
        <f>'4T1  INSURANCE'!E10</f>
        <v>1381358</v>
      </c>
    </row>
    <row r="9" spans="1:2" x14ac:dyDescent="0.25">
      <c r="A9" s="174" t="s">
        <v>1796</v>
      </c>
      <c r="B9" s="227">
        <f>'4T1 SECURITY SERVICES'!E18</f>
        <v>3254904</v>
      </c>
    </row>
    <row r="10" spans="1:2" x14ac:dyDescent="0.25">
      <c r="A10" s="288" t="s">
        <v>3046</v>
      </c>
      <c r="B10" s="227">
        <f>Salary!C16</f>
        <v>4808117</v>
      </c>
    </row>
    <row r="11" spans="1:2" ht="16.5" thickBot="1" x14ac:dyDescent="0.3">
      <c r="A11" s="143" t="s">
        <v>172</v>
      </c>
      <c r="B11" s="171">
        <f>SUM(B4:B10)</f>
        <v>17518332.149999999</v>
      </c>
    </row>
    <row r="13" spans="1:2" x14ac:dyDescent="0.25">
      <c r="B13" s="33">
        <v>1797209</v>
      </c>
    </row>
    <row r="14" spans="1:2" x14ac:dyDescent="0.25">
      <c r="B14" s="33">
        <v>268400</v>
      </c>
    </row>
    <row r="15" spans="1:2" x14ac:dyDescent="0.25">
      <c r="B15" s="33">
        <v>613400</v>
      </c>
    </row>
    <row r="16" spans="1:2" x14ac:dyDescent="0.25">
      <c r="B16" s="33">
        <v>1547052</v>
      </c>
    </row>
    <row r="17" spans="2:2" x14ac:dyDescent="0.25">
      <c r="B17" s="33">
        <f>SUM(B13:B16)</f>
        <v>4226061</v>
      </c>
    </row>
    <row r="18" spans="2:2" x14ac:dyDescent="0.25">
      <c r="B18" s="289">
        <f>B17+B10</f>
        <v>9034178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448A-CB3E-482E-8DB2-21E96F026C32}">
  <dimension ref="A1:F76"/>
  <sheetViews>
    <sheetView topLeftCell="A61" workbookViewId="0">
      <selection activeCell="B88" sqref="B88"/>
    </sheetView>
  </sheetViews>
  <sheetFormatPr defaultRowHeight="15" x14ac:dyDescent="0.25"/>
  <cols>
    <col min="2" max="2" width="49.7109375" bestFit="1" customWidth="1"/>
    <col min="5" max="5" width="12.85546875" style="34" bestFit="1" customWidth="1"/>
  </cols>
  <sheetData>
    <row r="1" spans="1:6" ht="15.75" x14ac:dyDescent="0.25">
      <c r="A1" s="293" t="s">
        <v>157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173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44713</v>
      </c>
      <c r="B7" s="148" t="s">
        <v>694</v>
      </c>
      <c r="C7" s="77" t="s">
        <v>176</v>
      </c>
      <c r="D7" s="2" t="s">
        <v>695</v>
      </c>
      <c r="E7" s="214">
        <v>17175.12</v>
      </c>
      <c r="F7" s="151"/>
    </row>
    <row r="8" spans="1:6" x14ac:dyDescent="0.25">
      <c r="A8" s="152"/>
      <c r="B8" s="133" t="s">
        <v>696</v>
      </c>
      <c r="C8" s="1"/>
      <c r="D8" s="1"/>
      <c r="E8" s="212"/>
      <c r="F8" s="1"/>
    </row>
    <row r="9" spans="1:6" x14ac:dyDescent="0.25">
      <c r="A9" s="153">
        <v>44737</v>
      </c>
      <c r="B9" s="154" t="s">
        <v>694</v>
      </c>
      <c r="C9" s="155" t="s">
        <v>176</v>
      </c>
      <c r="D9" s="156" t="s">
        <v>697</v>
      </c>
      <c r="E9" s="215">
        <v>20611.2</v>
      </c>
      <c r="F9" s="159"/>
    </row>
    <row r="10" spans="1:6" x14ac:dyDescent="0.25">
      <c r="A10" s="152"/>
      <c r="B10" s="133" t="s">
        <v>698</v>
      </c>
      <c r="C10" s="1"/>
      <c r="D10" s="1"/>
      <c r="E10" s="212"/>
      <c r="F10" s="1"/>
    </row>
    <row r="11" spans="1:6" x14ac:dyDescent="0.25">
      <c r="A11" s="153">
        <v>44740</v>
      </c>
      <c r="B11" s="154" t="s">
        <v>699</v>
      </c>
      <c r="C11" s="155" t="s">
        <v>176</v>
      </c>
      <c r="D11" s="156" t="s">
        <v>700</v>
      </c>
      <c r="E11" s="215">
        <v>49152.54</v>
      </c>
      <c r="F11" s="159"/>
    </row>
    <row r="12" spans="1:6" x14ac:dyDescent="0.25">
      <c r="A12" s="152"/>
      <c r="B12" s="133" t="s">
        <v>701</v>
      </c>
      <c r="C12" s="1"/>
      <c r="D12" s="1"/>
      <c r="E12" s="212"/>
      <c r="F12" s="1"/>
    </row>
    <row r="13" spans="1:6" x14ac:dyDescent="0.25">
      <c r="A13" s="146">
        <v>44811</v>
      </c>
      <c r="B13" s="217" t="s">
        <v>1122</v>
      </c>
      <c r="C13" s="77" t="s">
        <v>176</v>
      </c>
      <c r="D13" s="2" t="s">
        <v>1123</v>
      </c>
      <c r="E13" s="214">
        <v>6000</v>
      </c>
      <c r="F13" s="1"/>
    </row>
    <row r="14" spans="1:6" x14ac:dyDescent="0.25">
      <c r="A14" s="153">
        <v>44846</v>
      </c>
      <c r="B14" s="91" t="s">
        <v>1387</v>
      </c>
      <c r="C14" s="232" t="s">
        <v>176</v>
      </c>
      <c r="D14" s="156" t="s">
        <v>1388</v>
      </c>
      <c r="E14" s="233">
        <v>9000</v>
      </c>
      <c r="F14" s="1"/>
    </row>
    <row r="15" spans="1:6" x14ac:dyDescent="0.25">
      <c r="A15" s="153">
        <v>44852</v>
      </c>
      <c r="B15" s="91" t="s">
        <v>1389</v>
      </c>
      <c r="C15" s="232" t="s">
        <v>176</v>
      </c>
      <c r="D15" s="156" t="s">
        <v>1390</v>
      </c>
      <c r="E15" s="233">
        <v>26234</v>
      </c>
      <c r="F15" s="1"/>
    </row>
    <row r="16" spans="1:6" x14ac:dyDescent="0.25">
      <c r="A16" s="153">
        <v>44879</v>
      </c>
      <c r="B16" s="91" t="s">
        <v>1391</v>
      </c>
      <c r="C16" s="232" t="s">
        <v>176</v>
      </c>
      <c r="D16" s="156" t="s">
        <v>1392</v>
      </c>
      <c r="E16" s="233">
        <v>7300</v>
      </c>
      <c r="F16" s="1"/>
    </row>
    <row r="17" spans="1:6" x14ac:dyDescent="0.25">
      <c r="A17" s="153">
        <v>44879</v>
      </c>
      <c r="B17" s="91" t="s">
        <v>1387</v>
      </c>
      <c r="C17" s="232" t="s">
        <v>176</v>
      </c>
      <c r="D17" s="156" t="s">
        <v>1393</v>
      </c>
      <c r="E17" s="233">
        <v>9000</v>
      </c>
      <c r="F17" s="1"/>
    </row>
    <row r="18" spans="1:6" x14ac:dyDescent="0.25">
      <c r="A18" s="153">
        <v>44903</v>
      </c>
      <c r="B18" s="91" t="s">
        <v>1387</v>
      </c>
      <c r="C18" s="232" t="s">
        <v>176</v>
      </c>
      <c r="D18" s="156" t="s">
        <v>1394</v>
      </c>
      <c r="E18" s="233">
        <v>9000</v>
      </c>
      <c r="F18" s="1"/>
    </row>
    <row r="19" spans="1:6" x14ac:dyDescent="0.25">
      <c r="A19" s="153">
        <v>44930</v>
      </c>
      <c r="B19" s="154" t="s">
        <v>1122</v>
      </c>
      <c r="C19" s="155" t="s">
        <v>176</v>
      </c>
      <c r="D19" s="156" t="s">
        <v>1792</v>
      </c>
      <c r="E19" s="215">
        <v>9000</v>
      </c>
      <c r="F19" s="1"/>
    </row>
    <row r="20" spans="1:6" x14ac:dyDescent="0.25">
      <c r="A20" s="146">
        <v>44935</v>
      </c>
      <c r="B20" s="148" t="s">
        <v>180</v>
      </c>
      <c r="C20" s="77" t="s">
        <v>176</v>
      </c>
      <c r="D20" s="2" t="s">
        <v>1793</v>
      </c>
      <c r="E20" s="214">
        <v>147500</v>
      </c>
      <c r="F20" s="1"/>
    </row>
    <row r="21" spans="1:6" x14ac:dyDescent="0.25">
      <c r="A21" s="146">
        <v>44961</v>
      </c>
      <c r="B21" s="148" t="s">
        <v>1794</v>
      </c>
      <c r="C21" s="77" t="s">
        <v>176</v>
      </c>
      <c r="D21" s="2" t="s">
        <v>3</v>
      </c>
      <c r="E21" s="214">
        <v>4980</v>
      </c>
      <c r="F21" s="1"/>
    </row>
    <row r="22" spans="1:6" x14ac:dyDescent="0.25">
      <c r="A22" s="146">
        <v>44963</v>
      </c>
      <c r="B22" s="148" t="s">
        <v>1122</v>
      </c>
      <c r="C22" s="77" t="s">
        <v>176</v>
      </c>
      <c r="D22" s="2" t="s">
        <v>1795</v>
      </c>
      <c r="E22" s="214">
        <v>9000</v>
      </c>
      <c r="F22" s="1"/>
    </row>
    <row r="23" spans="1:6" x14ac:dyDescent="0.25">
      <c r="A23" s="146">
        <v>45005</v>
      </c>
      <c r="B23" s="148" t="s">
        <v>1937</v>
      </c>
      <c r="C23" s="77" t="s">
        <v>773</v>
      </c>
      <c r="D23" s="2" t="s">
        <v>1938</v>
      </c>
      <c r="E23" s="214">
        <v>56100</v>
      </c>
      <c r="F23" s="1"/>
    </row>
    <row r="24" spans="1:6" x14ac:dyDescent="0.25">
      <c r="A24" s="146">
        <v>45020</v>
      </c>
      <c r="B24" s="148" t="s">
        <v>1122</v>
      </c>
      <c r="C24" s="77" t="s">
        <v>176</v>
      </c>
      <c r="D24" s="2" t="s">
        <v>1996</v>
      </c>
      <c r="E24" s="214">
        <v>9000</v>
      </c>
      <c r="F24" s="1"/>
    </row>
    <row r="25" spans="1:6" x14ac:dyDescent="0.25">
      <c r="A25" s="146">
        <v>45044</v>
      </c>
      <c r="B25" s="148" t="s">
        <v>1997</v>
      </c>
      <c r="C25" s="77" t="s">
        <v>176</v>
      </c>
      <c r="D25" s="2" t="s">
        <v>1998</v>
      </c>
      <c r="E25" s="214">
        <v>3500</v>
      </c>
      <c r="F25" s="1"/>
    </row>
    <row r="26" spans="1:6" x14ac:dyDescent="0.25">
      <c r="A26" s="146">
        <v>45051</v>
      </c>
      <c r="B26" s="148" t="s">
        <v>1122</v>
      </c>
      <c r="C26" s="77" t="s">
        <v>176</v>
      </c>
      <c r="D26" s="2" t="s">
        <v>1999</v>
      </c>
      <c r="E26" s="214">
        <v>9000</v>
      </c>
      <c r="F26" s="1"/>
    </row>
    <row r="27" spans="1:6" x14ac:dyDescent="0.25">
      <c r="A27" s="146">
        <v>45054</v>
      </c>
      <c r="B27" s="148" t="s">
        <v>2000</v>
      </c>
      <c r="C27" s="77" t="s">
        <v>176</v>
      </c>
      <c r="D27" s="2" t="s">
        <v>3</v>
      </c>
      <c r="E27" s="214">
        <v>3600</v>
      </c>
      <c r="F27" s="1"/>
    </row>
    <row r="28" spans="1:6" x14ac:dyDescent="0.25">
      <c r="A28" s="146">
        <v>45056</v>
      </c>
      <c r="B28" s="148" t="s">
        <v>694</v>
      </c>
      <c r="C28" s="77" t="s">
        <v>176</v>
      </c>
      <c r="D28" s="2" t="s">
        <v>2001</v>
      </c>
      <c r="E28" s="214">
        <v>26429.41</v>
      </c>
      <c r="F28" s="1"/>
    </row>
    <row r="29" spans="1:6" x14ac:dyDescent="0.25">
      <c r="A29" s="146">
        <v>45058</v>
      </c>
      <c r="B29" s="148" t="s">
        <v>694</v>
      </c>
      <c r="C29" s="77" t="s">
        <v>176</v>
      </c>
      <c r="D29" s="2" t="s">
        <v>2002</v>
      </c>
      <c r="E29" s="214">
        <v>29001</v>
      </c>
      <c r="F29" s="1"/>
    </row>
    <row r="30" spans="1:6" x14ac:dyDescent="0.25">
      <c r="A30" s="146">
        <v>45061</v>
      </c>
      <c r="B30" s="148" t="s">
        <v>825</v>
      </c>
      <c r="C30" s="77" t="s">
        <v>176</v>
      </c>
      <c r="D30" s="2" t="s">
        <v>2003</v>
      </c>
      <c r="E30" s="214">
        <v>20900</v>
      </c>
      <c r="F30" s="1"/>
    </row>
    <row r="31" spans="1:6" x14ac:dyDescent="0.25">
      <c r="A31" s="146">
        <v>45078</v>
      </c>
      <c r="B31" s="148" t="s">
        <v>2004</v>
      </c>
      <c r="C31" s="77" t="s">
        <v>176</v>
      </c>
      <c r="D31" s="2" t="s">
        <v>2005</v>
      </c>
      <c r="E31" s="214">
        <v>196000</v>
      </c>
      <c r="F31" s="1"/>
    </row>
    <row r="32" spans="1:6" x14ac:dyDescent="0.25">
      <c r="A32" s="146">
        <v>45086</v>
      </c>
      <c r="B32" s="148" t="s">
        <v>1122</v>
      </c>
      <c r="C32" s="77" t="s">
        <v>176</v>
      </c>
      <c r="D32" s="2" t="s">
        <v>2006</v>
      </c>
      <c r="E32" s="214">
        <v>9000</v>
      </c>
      <c r="F32" s="1"/>
    </row>
    <row r="33" spans="1:6" x14ac:dyDescent="0.25">
      <c r="A33" s="146">
        <v>45119</v>
      </c>
      <c r="B33" s="148" t="s">
        <v>2345</v>
      </c>
      <c r="C33" s="77" t="s">
        <v>176</v>
      </c>
      <c r="D33" s="2" t="s">
        <v>2346</v>
      </c>
      <c r="E33" s="214">
        <v>130060</v>
      </c>
      <c r="F33" s="1"/>
    </row>
    <row r="34" spans="1:6" x14ac:dyDescent="0.25">
      <c r="A34" s="146">
        <v>45124</v>
      </c>
      <c r="B34" s="148" t="s">
        <v>1122</v>
      </c>
      <c r="C34" s="77" t="s">
        <v>176</v>
      </c>
      <c r="D34" s="2" t="s">
        <v>2347</v>
      </c>
      <c r="E34" s="214">
        <v>9000</v>
      </c>
      <c r="F34" s="1"/>
    </row>
    <row r="35" spans="1:6" x14ac:dyDescent="0.25">
      <c r="A35" s="146">
        <v>45148</v>
      </c>
      <c r="B35" s="148" t="s">
        <v>2345</v>
      </c>
      <c r="C35" s="77" t="s">
        <v>176</v>
      </c>
      <c r="D35" s="2" t="s">
        <v>2348</v>
      </c>
      <c r="E35" s="214">
        <v>168000</v>
      </c>
      <c r="F35" s="1"/>
    </row>
    <row r="36" spans="1:6" x14ac:dyDescent="0.25">
      <c r="A36" s="146">
        <v>45148</v>
      </c>
      <c r="B36" s="148" t="s">
        <v>2345</v>
      </c>
      <c r="C36" s="77" t="s">
        <v>176</v>
      </c>
      <c r="D36" s="2" t="s">
        <v>2349</v>
      </c>
      <c r="E36" s="214">
        <v>14000</v>
      </c>
      <c r="F36" s="1"/>
    </row>
    <row r="37" spans="1:6" x14ac:dyDescent="0.25">
      <c r="A37" s="146">
        <v>45154</v>
      </c>
      <c r="B37" s="148" t="s">
        <v>1122</v>
      </c>
      <c r="C37" s="77" t="s">
        <v>176</v>
      </c>
      <c r="D37" s="2" t="s">
        <v>2350</v>
      </c>
      <c r="E37" s="214">
        <v>9000</v>
      </c>
      <c r="F37" s="1"/>
    </row>
    <row r="38" spans="1:6" x14ac:dyDescent="0.25">
      <c r="A38" s="146">
        <v>45160</v>
      </c>
      <c r="B38" s="148" t="s">
        <v>825</v>
      </c>
      <c r="C38" s="77" t="s">
        <v>176</v>
      </c>
      <c r="D38" s="2" t="s">
        <v>2351</v>
      </c>
      <c r="E38" s="214">
        <v>35000</v>
      </c>
      <c r="F38" s="1"/>
    </row>
    <row r="39" spans="1:6" x14ac:dyDescent="0.25">
      <c r="A39" s="146">
        <v>45160</v>
      </c>
      <c r="B39" s="148" t="s">
        <v>2352</v>
      </c>
      <c r="C39" s="77" t="s">
        <v>176</v>
      </c>
      <c r="D39" s="2" t="s">
        <v>2353</v>
      </c>
      <c r="E39" s="214">
        <v>20440</v>
      </c>
      <c r="F39" s="1"/>
    </row>
    <row r="40" spans="1:6" x14ac:dyDescent="0.25">
      <c r="A40" s="146">
        <v>45173</v>
      </c>
      <c r="B40" s="148" t="s">
        <v>2345</v>
      </c>
      <c r="C40" s="77" t="s">
        <v>176</v>
      </c>
      <c r="D40" s="2" t="s">
        <v>2354</v>
      </c>
      <c r="E40" s="214">
        <v>168000</v>
      </c>
      <c r="F40" s="1"/>
    </row>
    <row r="41" spans="1:6" x14ac:dyDescent="0.25">
      <c r="A41" s="146">
        <v>45175</v>
      </c>
      <c r="B41" s="148" t="s">
        <v>2345</v>
      </c>
      <c r="C41" s="77" t="s">
        <v>176</v>
      </c>
      <c r="D41" s="2" t="s">
        <v>2355</v>
      </c>
      <c r="E41" s="214">
        <v>22000</v>
      </c>
      <c r="F41" s="1"/>
    </row>
    <row r="42" spans="1:6" x14ac:dyDescent="0.25">
      <c r="A42" s="146">
        <v>45180</v>
      </c>
      <c r="B42" s="148" t="s">
        <v>1122</v>
      </c>
      <c r="C42" s="77" t="s">
        <v>176</v>
      </c>
      <c r="D42" s="2" t="s">
        <v>2356</v>
      </c>
      <c r="E42" s="214">
        <v>9000</v>
      </c>
      <c r="F42" s="1"/>
    </row>
    <row r="43" spans="1:6" x14ac:dyDescent="0.25">
      <c r="A43" s="146">
        <v>45194</v>
      </c>
      <c r="B43" s="148" t="s">
        <v>1968</v>
      </c>
      <c r="C43" s="77" t="s">
        <v>1962</v>
      </c>
      <c r="D43" s="2" t="s">
        <v>2357</v>
      </c>
      <c r="E43" s="214">
        <v>84450</v>
      </c>
      <c r="F43" s="1"/>
    </row>
    <row r="44" spans="1:6" x14ac:dyDescent="0.25">
      <c r="A44" s="146">
        <v>45199</v>
      </c>
      <c r="B44" s="148" t="s">
        <v>2358</v>
      </c>
      <c r="C44" s="77" t="s">
        <v>176</v>
      </c>
      <c r="D44" s="2" t="s">
        <v>2359</v>
      </c>
      <c r="E44" s="214">
        <v>94220</v>
      </c>
      <c r="F44" s="1"/>
    </row>
    <row r="45" spans="1:6" x14ac:dyDescent="0.25">
      <c r="A45" s="281">
        <v>45200</v>
      </c>
      <c r="B45" s="303" t="s">
        <v>3006</v>
      </c>
      <c r="C45" s="303"/>
      <c r="D45" s="303"/>
      <c r="E45" s="282"/>
      <c r="F45" s="1"/>
    </row>
    <row r="46" spans="1:6" x14ac:dyDescent="0.25">
      <c r="A46" s="153">
        <v>45200</v>
      </c>
      <c r="B46" s="154" t="s">
        <v>3007</v>
      </c>
      <c r="C46" s="155" t="s">
        <v>176</v>
      </c>
      <c r="D46" s="156" t="s">
        <v>3008</v>
      </c>
      <c r="E46" s="215">
        <v>1500</v>
      </c>
      <c r="F46" s="1"/>
    </row>
    <row r="47" spans="1:6" x14ac:dyDescent="0.25">
      <c r="A47" s="146">
        <v>45203</v>
      </c>
      <c r="B47" s="148" t="s">
        <v>2345</v>
      </c>
      <c r="C47" s="77" t="s">
        <v>176</v>
      </c>
      <c r="D47" s="2" t="s">
        <v>3009</v>
      </c>
      <c r="E47" s="214">
        <v>89600</v>
      </c>
      <c r="F47" s="1"/>
    </row>
    <row r="48" spans="1:6" x14ac:dyDescent="0.25">
      <c r="A48" s="146">
        <v>45209</v>
      </c>
      <c r="B48" s="148" t="s">
        <v>3007</v>
      </c>
      <c r="C48" s="77" t="s">
        <v>176</v>
      </c>
      <c r="D48" s="2" t="s">
        <v>3010</v>
      </c>
      <c r="E48" s="214">
        <v>1500</v>
      </c>
      <c r="F48" s="1"/>
    </row>
    <row r="49" spans="1:6" x14ac:dyDescent="0.25">
      <c r="A49" s="146">
        <v>45210</v>
      </c>
      <c r="B49" s="148" t="s">
        <v>3007</v>
      </c>
      <c r="C49" s="77" t="s">
        <v>176</v>
      </c>
      <c r="D49" s="2" t="s">
        <v>3011</v>
      </c>
      <c r="E49" s="214">
        <v>1500</v>
      </c>
      <c r="F49" s="1"/>
    </row>
    <row r="50" spans="1:6" x14ac:dyDescent="0.25">
      <c r="A50" s="146">
        <v>45210</v>
      </c>
      <c r="B50" s="148" t="s">
        <v>1122</v>
      </c>
      <c r="C50" s="77" t="s">
        <v>176</v>
      </c>
      <c r="D50" s="2" t="s">
        <v>3012</v>
      </c>
      <c r="E50" s="214">
        <v>9000</v>
      </c>
      <c r="F50" s="1"/>
    </row>
    <row r="51" spans="1:6" x14ac:dyDescent="0.25">
      <c r="A51" s="146">
        <v>45220</v>
      </c>
      <c r="B51" s="148" t="s">
        <v>2352</v>
      </c>
      <c r="C51" s="77" t="s">
        <v>176</v>
      </c>
      <c r="D51" s="2" t="s">
        <v>3013</v>
      </c>
      <c r="E51" s="214">
        <v>290160</v>
      </c>
      <c r="F51" s="1"/>
    </row>
    <row r="52" spans="1:6" x14ac:dyDescent="0.25">
      <c r="A52" s="146">
        <v>45232</v>
      </c>
      <c r="B52" s="148" t="s">
        <v>2345</v>
      </c>
      <c r="C52" s="77" t="s">
        <v>176</v>
      </c>
      <c r="D52" s="2" t="s">
        <v>3014</v>
      </c>
      <c r="E52" s="214">
        <v>453404</v>
      </c>
      <c r="F52" s="1"/>
    </row>
    <row r="53" spans="1:6" x14ac:dyDescent="0.25">
      <c r="A53" s="146">
        <v>45233</v>
      </c>
      <c r="B53" s="148" t="s">
        <v>3007</v>
      </c>
      <c r="C53" s="77" t="s">
        <v>176</v>
      </c>
      <c r="D53" s="2" t="s">
        <v>3015</v>
      </c>
      <c r="E53" s="214">
        <v>1500</v>
      </c>
      <c r="F53" s="1"/>
    </row>
    <row r="54" spans="1:6" x14ac:dyDescent="0.25">
      <c r="A54" s="146">
        <v>45241</v>
      </c>
      <c r="B54" s="148" t="s">
        <v>1122</v>
      </c>
      <c r="C54" s="77" t="s">
        <v>176</v>
      </c>
      <c r="D54" s="2" t="s">
        <v>3016</v>
      </c>
      <c r="E54" s="214">
        <v>9000</v>
      </c>
      <c r="F54" s="1"/>
    </row>
    <row r="55" spans="1:6" x14ac:dyDescent="0.25">
      <c r="A55" s="146">
        <v>45254</v>
      </c>
      <c r="B55" s="148" t="s">
        <v>3007</v>
      </c>
      <c r="C55" s="77" t="s">
        <v>176</v>
      </c>
      <c r="D55" s="2" t="s">
        <v>3017</v>
      </c>
      <c r="E55" s="214">
        <v>1500</v>
      </c>
      <c r="F55" s="1"/>
    </row>
    <row r="56" spans="1:6" x14ac:dyDescent="0.25">
      <c r="A56" s="146">
        <v>45260</v>
      </c>
      <c r="B56" s="148" t="s">
        <v>2358</v>
      </c>
      <c r="C56" s="77" t="s">
        <v>176</v>
      </c>
      <c r="D56" s="2" t="s">
        <v>3018</v>
      </c>
      <c r="E56" s="214">
        <v>188440</v>
      </c>
      <c r="F56" s="1"/>
    </row>
    <row r="57" spans="1:6" x14ac:dyDescent="0.25">
      <c r="A57" s="146">
        <v>45261</v>
      </c>
      <c r="B57" s="148" t="s">
        <v>2200</v>
      </c>
      <c r="C57" s="77" t="s">
        <v>2272</v>
      </c>
      <c r="D57" s="2" t="s">
        <v>3019</v>
      </c>
      <c r="E57" s="214">
        <v>-66080</v>
      </c>
      <c r="F57" s="1"/>
    </row>
    <row r="58" spans="1:6" x14ac:dyDescent="0.25">
      <c r="A58" s="146">
        <v>45261</v>
      </c>
      <c r="B58" s="148" t="s">
        <v>2200</v>
      </c>
      <c r="C58" s="77" t="s">
        <v>2272</v>
      </c>
      <c r="D58" s="2" t="s">
        <v>3020</v>
      </c>
      <c r="E58" s="214">
        <v>-16520</v>
      </c>
      <c r="F58" s="1"/>
    </row>
    <row r="59" spans="1:6" x14ac:dyDescent="0.25">
      <c r="A59" s="146">
        <v>45262</v>
      </c>
      <c r="B59" s="148" t="s">
        <v>2345</v>
      </c>
      <c r="C59" s="77" t="s">
        <v>176</v>
      </c>
      <c r="D59" s="2" t="s">
        <v>3021</v>
      </c>
      <c r="E59" s="214">
        <v>557048</v>
      </c>
      <c r="F59" s="1"/>
    </row>
    <row r="60" spans="1:6" x14ac:dyDescent="0.25">
      <c r="A60" s="146">
        <v>45267</v>
      </c>
      <c r="B60" s="148" t="s">
        <v>1122</v>
      </c>
      <c r="C60" s="77" t="s">
        <v>176</v>
      </c>
      <c r="D60" s="2" t="s">
        <v>663</v>
      </c>
      <c r="E60" s="214">
        <v>9000</v>
      </c>
      <c r="F60" s="1"/>
    </row>
    <row r="61" spans="1:6" x14ac:dyDescent="0.25">
      <c r="A61" s="146">
        <v>45275</v>
      </c>
      <c r="B61" s="148" t="s">
        <v>3007</v>
      </c>
      <c r="C61" s="77" t="s">
        <v>176</v>
      </c>
      <c r="D61" s="2" t="s">
        <v>3022</v>
      </c>
      <c r="E61" s="214">
        <v>3000</v>
      </c>
      <c r="F61" s="1"/>
    </row>
    <row r="62" spans="1:6" x14ac:dyDescent="0.25">
      <c r="A62" s="146">
        <v>45275</v>
      </c>
      <c r="B62" s="148" t="s">
        <v>3007</v>
      </c>
      <c r="C62" s="77" t="s">
        <v>176</v>
      </c>
      <c r="D62" s="2" t="s">
        <v>3022</v>
      </c>
      <c r="E62" s="214">
        <v>3000</v>
      </c>
      <c r="F62" s="1"/>
    </row>
    <row r="63" spans="1:6" x14ac:dyDescent="0.25">
      <c r="A63" s="146">
        <v>45275</v>
      </c>
      <c r="B63" s="148" t="s">
        <v>3007</v>
      </c>
      <c r="C63" s="77" t="s">
        <v>176</v>
      </c>
      <c r="D63" s="2" t="s">
        <v>3023</v>
      </c>
      <c r="E63" s="214">
        <v>3000</v>
      </c>
      <c r="F63" s="1"/>
    </row>
    <row r="64" spans="1:6" x14ac:dyDescent="0.25">
      <c r="A64" s="146">
        <v>45276</v>
      </c>
      <c r="B64" s="148" t="s">
        <v>3007</v>
      </c>
      <c r="C64" s="77" t="s">
        <v>176</v>
      </c>
      <c r="D64" s="2" t="s">
        <v>3024</v>
      </c>
      <c r="E64" s="214">
        <v>1500</v>
      </c>
      <c r="F64" s="1"/>
    </row>
    <row r="65" spans="1:6" x14ac:dyDescent="0.25">
      <c r="A65" s="146">
        <v>45278</v>
      </c>
      <c r="B65" s="148" t="s">
        <v>3007</v>
      </c>
      <c r="C65" s="77" t="s">
        <v>176</v>
      </c>
      <c r="D65" s="2" t="s">
        <v>3025</v>
      </c>
      <c r="E65" s="214">
        <v>1500</v>
      </c>
      <c r="F65" s="1"/>
    </row>
    <row r="66" spans="1:6" x14ac:dyDescent="0.25">
      <c r="A66" s="146">
        <v>45282</v>
      </c>
      <c r="B66" s="148" t="s">
        <v>3007</v>
      </c>
      <c r="C66" s="77" t="s">
        <v>176</v>
      </c>
      <c r="D66" s="2" t="s">
        <v>3026</v>
      </c>
      <c r="E66" s="214">
        <v>1500</v>
      </c>
      <c r="F66" s="1"/>
    </row>
    <row r="67" spans="1:6" x14ac:dyDescent="0.25">
      <c r="A67" s="146">
        <v>45282</v>
      </c>
      <c r="B67" s="148" t="s">
        <v>3007</v>
      </c>
      <c r="C67" s="77" t="s">
        <v>176</v>
      </c>
      <c r="D67" s="2" t="s">
        <v>3027</v>
      </c>
      <c r="E67" s="214">
        <v>1500</v>
      </c>
      <c r="F67" s="1"/>
    </row>
    <row r="68" spans="1:6" x14ac:dyDescent="0.25">
      <c r="A68" s="146">
        <v>45285</v>
      </c>
      <c r="B68" s="148" t="s">
        <v>3007</v>
      </c>
      <c r="C68" s="77" t="s">
        <v>176</v>
      </c>
      <c r="D68" s="2" t="s">
        <v>3028</v>
      </c>
      <c r="E68" s="214">
        <v>1500</v>
      </c>
      <c r="F68" s="1"/>
    </row>
    <row r="69" spans="1:6" x14ac:dyDescent="0.25">
      <c r="A69" s="153"/>
      <c r="B69" s="154"/>
      <c r="C69" s="155"/>
      <c r="D69" s="156"/>
      <c r="E69" s="215"/>
      <c r="F69" s="1"/>
    </row>
    <row r="70" spans="1:6" x14ac:dyDescent="0.25">
      <c r="A70" s="153"/>
      <c r="B70" s="154"/>
      <c r="C70" s="155"/>
      <c r="D70" s="156"/>
      <c r="E70" s="215"/>
      <c r="F70" s="1"/>
    </row>
    <row r="71" spans="1:6" x14ac:dyDescent="0.25">
      <c r="A71" s="153"/>
      <c r="B71" s="154"/>
      <c r="C71" s="155"/>
      <c r="D71" s="156"/>
      <c r="E71" s="215"/>
      <c r="F71" s="1"/>
    </row>
    <row r="72" spans="1:6" x14ac:dyDescent="0.25">
      <c r="A72" s="153"/>
      <c r="B72" s="154"/>
      <c r="C72" s="155"/>
      <c r="D72" s="156"/>
      <c r="E72" s="215"/>
      <c r="F72" s="1"/>
    </row>
    <row r="73" spans="1:6" x14ac:dyDescent="0.25">
      <c r="A73" s="153"/>
      <c r="B73" s="154"/>
      <c r="C73" s="155"/>
      <c r="D73" s="156"/>
      <c r="E73" s="215"/>
      <c r="F73" s="1"/>
    </row>
    <row r="74" spans="1:6" x14ac:dyDescent="0.25">
      <c r="A74" s="153"/>
      <c r="B74" s="91"/>
      <c r="C74" s="232"/>
      <c r="D74" s="156"/>
      <c r="E74" s="233"/>
      <c r="F74" s="1"/>
    </row>
    <row r="75" spans="1:6" x14ac:dyDescent="0.25">
      <c r="A75" s="146"/>
      <c r="B75" s="217"/>
      <c r="C75" s="77"/>
      <c r="D75" s="2"/>
      <c r="E75" s="214"/>
      <c r="F75" s="1"/>
    </row>
    <row r="76" spans="1:6" x14ac:dyDescent="0.25">
      <c r="A76" s="295"/>
      <c r="B76" s="295"/>
      <c r="C76" s="295"/>
      <c r="D76" s="295"/>
      <c r="E76" s="214">
        <f>SUM(E7:E75)</f>
        <v>2996705.27</v>
      </c>
      <c r="F76" s="1"/>
    </row>
  </sheetData>
  <mergeCells count="7">
    <mergeCell ref="A76:D76"/>
    <mergeCell ref="A1:B1"/>
    <mergeCell ref="A2:B2"/>
    <mergeCell ref="A3:B3"/>
    <mergeCell ref="A4:B4"/>
    <mergeCell ref="A5:B5"/>
    <mergeCell ref="B45:D4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5197-9507-4C1F-AB73-F60B5FE64F8D}">
  <dimension ref="A1:F18"/>
  <sheetViews>
    <sheetView workbookViewId="0">
      <selection activeCell="E19" sqref="E19"/>
    </sheetView>
  </sheetViews>
  <sheetFormatPr defaultRowHeight="15" x14ac:dyDescent="0.25"/>
  <cols>
    <col min="1" max="1" width="9" bestFit="1" customWidth="1"/>
    <col min="2" max="2" width="35" style="10" bestFit="1" customWidth="1"/>
    <col min="3" max="3" width="8" bestFit="1" customWidth="1"/>
    <col min="4" max="4" width="21.7109375" bestFit="1" customWidth="1"/>
    <col min="5" max="5" width="10.28515625" style="34" bestFit="1" customWidth="1"/>
    <col min="6" max="6" width="8.5703125" bestFit="1" customWidth="1"/>
  </cols>
  <sheetData>
    <row r="1" spans="1:6" ht="15.75" x14ac:dyDescent="0.25">
      <c r="A1" s="302" t="s">
        <v>830</v>
      </c>
      <c r="B1" s="302"/>
      <c r="C1" s="1"/>
      <c r="D1" s="1"/>
      <c r="E1" s="212"/>
      <c r="F1" s="1"/>
    </row>
    <row r="2" spans="1:6" x14ac:dyDescent="0.25">
      <c r="A2" s="294" t="s">
        <v>831</v>
      </c>
      <c r="B2" s="294"/>
      <c r="C2" s="1"/>
      <c r="D2" s="1"/>
      <c r="E2" s="212"/>
      <c r="F2" s="1"/>
    </row>
    <row r="3" spans="1:6" x14ac:dyDescent="0.25">
      <c r="A3" s="294" t="s">
        <v>832</v>
      </c>
      <c r="B3" s="294"/>
      <c r="C3" s="1"/>
      <c r="D3" s="1"/>
      <c r="E3" s="212"/>
      <c r="F3" s="1"/>
    </row>
    <row r="4" spans="1:6" x14ac:dyDescent="0.25">
      <c r="A4" s="294" t="s">
        <v>833</v>
      </c>
      <c r="B4" s="294"/>
      <c r="C4" s="1"/>
      <c r="D4" s="1"/>
      <c r="E4" s="212"/>
      <c r="F4" s="1"/>
    </row>
    <row r="5" spans="1:6" x14ac:dyDescent="0.25">
      <c r="A5" s="294" t="s">
        <v>834</v>
      </c>
      <c r="B5" s="294"/>
      <c r="C5" s="1"/>
      <c r="D5" s="1"/>
      <c r="E5" s="212"/>
      <c r="F5" s="1"/>
    </row>
    <row r="6" spans="1:6" x14ac:dyDescent="0.25">
      <c r="A6" s="296" t="s">
        <v>835</v>
      </c>
      <c r="B6" s="296"/>
      <c r="C6" s="1"/>
      <c r="D6" s="1"/>
      <c r="E6" s="212"/>
      <c r="F6" s="1"/>
    </row>
    <row r="7" spans="1:6" ht="15.75" x14ac:dyDescent="0.25">
      <c r="A7" s="293" t="s">
        <v>159</v>
      </c>
      <c r="B7" s="293"/>
      <c r="C7" s="1"/>
      <c r="D7" s="1"/>
      <c r="E7" s="212"/>
      <c r="F7" s="1"/>
    </row>
    <row r="8" spans="1:6" x14ac:dyDescent="0.25">
      <c r="A8" s="294" t="s">
        <v>2</v>
      </c>
      <c r="B8" s="294"/>
      <c r="C8" s="1"/>
      <c r="D8" s="1"/>
      <c r="E8" s="212"/>
      <c r="F8" s="1"/>
    </row>
    <row r="9" spans="1:6" x14ac:dyDescent="0.25">
      <c r="A9" s="294" t="s">
        <v>3</v>
      </c>
      <c r="B9" s="294"/>
      <c r="C9" s="1"/>
      <c r="D9" s="1"/>
      <c r="E9" s="212"/>
      <c r="F9" s="1"/>
    </row>
    <row r="10" spans="1:6" x14ac:dyDescent="0.25">
      <c r="A10" s="294" t="s">
        <v>3</v>
      </c>
      <c r="B10" s="294"/>
      <c r="C10" s="1"/>
      <c r="D10" s="1"/>
      <c r="E10" s="212"/>
      <c r="F10" s="1"/>
    </row>
    <row r="11" spans="1:6" x14ac:dyDescent="0.25">
      <c r="A11" s="294" t="s">
        <v>145</v>
      </c>
      <c r="B11" s="294"/>
      <c r="C11" s="1"/>
      <c r="D11" s="1"/>
      <c r="E11" s="212"/>
      <c r="F11" s="1"/>
    </row>
    <row r="12" spans="1:6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  <c r="F12" s="145" t="s">
        <v>8</v>
      </c>
    </row>
    <row r="13" spans="1:6" x14ac:dyDescent="0.25">
      <c r="A13" s="146">
        <v>44489</v>
      </c>
      <c r="B13" s="222" t="s">
        <v>836</v>
      </c>
      <c r="C13" s="77" t="s">
        <v>176</v>
      </c>
      <c r="D13" s="2" t="s">
        <v>837</v>
      </c>
      <c r="E13" s="214">
        <v>24440</v>
      </c>
      <c r="F13" s="151"/>
    </row>
    <row r="14" spans="1:6" ht="48" x14ac:dyDescent="0.25">
      <c r="A14" s="152"/>
      <c r="B14" s="223" t="s">
        <v>838</v>
      </c>
      <c r="C14" s="1"/>
      <c r="D14" s="1"/>
      <c r="E14" s="212"/>
      <c r="F14" s="1"/>
    </row>
    <row r="15" spans="1:6" x14ac:dyDescent="0.25">
      <c r="A15" s="153">
        <v>44651</v>
      </c>
      <c r="B15" s="224" t="s">
        <v>839</v>
      </c>
      <c r="C15" s="155" t="s">
        <v>10</v>
      </c>
      <c r="D15" s="156" t="s">
        <v>3</v>
      </c>
      <c r="E15" s="215"/>
      <c r="F15" s="158"/>
    </row>
    <row r="16" spans="1:6" x14ac:dyDescent="0.25">
      <c r="A16" s="146">
        <v>44814</v>
      </c>
      <c r="B16" s="148" t="s">
        <v>1124</v>
      </c>
      <c r="C16" s="77" t="s">
        <v>176</v>
      </c>
      <c r="D16" s="2" t="s">
        <v>1125</v>
      </c>
      <c r="E16" s="214">
        <v>18500</v>
      </c>
      <c r="F16" s="6"/>
    </row>
    <row r="17" spans="1:6" x14ac:dyDescent="0.25">
      <c r="A17" s="153">
        <v>44866</v>
      </c>
      <c r="B17" s="91" t="s">
        <v>836</v>
      </c>
      <c r="C17" s="232" t="s">
        <v>176</v>
      </c>
      <c r="D17" s="156" t="s">
        <v>1395</v>
      </c>
      <c r="E17" s="233">
        <v>3330</v>
      </c>
      <c r="F17" s="6"/>
    </row>
    <row r="18" spans="1:6" x14ac:dyDescent="0.25">
      <c r="A18" s="295"/>
      <c r="B18" s="295"/>
      <c r="C18" s="295"/>
      <c r="D18" s="295"/>
      <c r="E18" s="214">
        <f>SUM(E13:E17)</f>
        <v>46270</v>
      </c>
      <c r="F18" s="1"/>
    </row>
  </sheetData>
  <mergeCells count="12">
    <mergeCell ref="A6:B6"/>
    <mergeCell ref="A1:B1"/>
    <mergeCell ref="A2:B2"/>
    <mergeCell ref="A3:B3"/>
    <mergeCell ref="A4:B4"/>
    <mergeCell ref="A5:B5"/>
    <mergeCell ref="A18:D18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A375-5B54-4EAA-B71E-C8A129435735}">
  <dimension ref="A1:H13"/>
  <sheetViews>
    <sheetView workbookViewId="0">
      <selection activeCell="A11" sqref="A11:F11"/>
    </sheetView>
  </sheetViews>
  <sheetFormatPr defaultRowHeight="15" x14ac:dyDescent="0.25"/>
  <cols>
    <col min="3" max="3" width="30" bestFit="1" customWidth="1"/>
    <col min="7" max="7" width="9.5703125" bestFit="1" customWidth="1"/>
  </cols>
  <sheetData>
    <row r="1" spans="1:8" ht="15.75" x14ac:dyDescent="0.25">
      <c r="A1" s="293" t="s">
        <v>165</v>
      </c>
      <c r="B1" s="293"/>
      <c r="C1" s="293"/>
      <c r="D1" s="1"/>
      <c r="E1" s="1"/>
      <c r="F1" s="1"/>
      <c r="G1" s="1"/>
      <c r="H1" s="1"/>
    </row>
    <row r="2" spans="1:8" x14ac:dyDescent="0.25">
      <c r="A2" s="294" t="s">
        <v>2</v>
      </c>
      <c r="B2" s="294"/>
      <c r="C2" s="294"/>
      <c r="D2" s="1"/>
      <c r="E2" s="1"/>
      <c r="F2" s="1"/>
      <c r="G2" s="1"/>
      <c r="H2" s="1"/>
    </row>
    <row r="3" spans="1:8" x14ac:dyDescent="0.25">
      <c r="A3" s="294" t="s">
        <v>3</v>
      </c>
      <c r="B3" s="294"/>
      <c r="C3" s="294"/>
      <c r="D3" s="1"/>
      <c r="E3" s="1"/>
      <c r="F3" s="1"/>
      <c r="G3" s="1"/>
      <c r="H3" s="1"/>
    </row>
    <row r="4" spans="1:8" x14ac:dyDescent="0.25">
      <c r="A4" s="294" t="s">
        <v>3</v>
      </c>
      <c r="B4" s="294"/>
      <c r="C4" s="294"/>
      <c r="D4" s="1"/>
      <c r="E4" s="1"/>
      <c r="F4" s="1"/>
      <c r="G4" s="1"/>
      <c r="H4" s="1"/>
    </row>
    <row r="5" spans="1:8" x14ac:dyDescent="0.25">
      <c r="A5" s="296" t="s">
        <v>893</v>
      </c>
      <c r="B5" s="296"/>
      <c r="C5" s="296"/>
      <c r="D5" s="1"/>
      <c r="E5" s="1"/>
      <c r="F5" s="1"/>
      <c r="G5" s="1"/>
      <c r="H5" s="1"/>
    </row>
    <row r="6" spans="1:8" x14ac:dyDescent="0.25">
      <c r="A6" s="2" t="s">
        <v>4</v>
      </c>
      <c r="B6" s="306" t="s">
        <v>1</v>
      </c>
      <c r="C6" s="306"/>
      <c r="D6" s="3" t="s">
        <v>5</v>
      </c>
      <c r="E6" s="2" t="s">
        <v>6</v>
      </c>
      <c r="F6" s="144" t="s">
        <v>174</v>
      </c>
      <c r="G6" s="145" t="s">
        <v>7</v>
      </c>
      <c r="H6" s="145" t="s">
        <v>8</v>
      </c>
    </row>
    <row r="7" spans="1:8" x14ac:dyDescent="0.25">
      <c r="A7" s="146">
        <v>44668</v>
      </c>
      <c r="B7" s="147" t="s">
        <v>9</v>
      </c>
      <c r="C7" s="148" t="s">
        <v>1046</v>
      </c>
      <c r="D7" s="77" t="s">
        <v>176</v>
      </c>
      <c r="E7" s="2" t="s">
        <v>1047</v>
      </c>
      <c r="F7" s="149"/>
      <c r="G7" s="150">
        <v>147000</v>
      </c>
      <c r="H7" s="151"/>
    </row>
    <row r="8" spans="1:8" x14ac:dyDescent="0.25">
      <c r="A8" s="152"/>
      <c r="B8" s="4" t="s">
        <v>3</v>
      </c>
      <c r="C8" s="133" t="s">
        <v>1048</v>
      </c>
      <c r="D8" s="1"/>
      <c r="E8" s="1"/>
      <c r="F8" s="1"/>
      <c r="G8" s="1"/>
      <c r="H8" s="1"/>
    </row>
    <row r="9" spans="1:8" x14ac:dyDescent="0.25">
      <c r="A9" s="153">
        <v>44720</v>
      </c>
      <c r="B9" s="91" t="s">
        <v>9</v>
      </c>
      <c r="C9" s="154" t="s">
        <v>1046</v>
      </c>
      <c r="D9" s="155" t="s">
        <v>176</v>
      </c>
      <c r="E9" s="156" t="s">
        <v>1047</v>
      </c>
      <c r="F9" s="157"/>
      <c r="G9" s="158">
        <v>269000</v>
      </c>
      <c r="H9" s="159"/>
    </row>
    <row r="10" spans="1:8" x14ac:dyDescent="0.25">
      <c r="A10" s="152"/>
      <c r="B10" s="4" t="s">
        <v>3</v>
      </c>
      <c r="C10" s="133" t="s">
        <v>1049</v>
      </c>
      <c r="D10" s="1"/>
      <c r="E10" s="1"/>
      <c r="F10" s="1"/>
      <c r="G10" s="1"/>
      <c r="H10" s="1"/>
    </row>
    <row r="11" spans="1:8" x14ac:dyDescent="0.25">
      <c r="A11" s="304">
        <v>416000</v>
      </c>
      <c r="B11" s="304"/>
      <c r="C11" s="304"/>
      <c r="D11" s="304"/>
      <c r="E11" s="304"/>
      <c r="F11" s="304"/>
      <c r="G11" s="167"/>
      <c r="H11" s="1"/>
    </row>
    <row r="12" spans="1:8" x14ac:dyDescent="0.25">
      <c r="A12" s="7" t="s">
        <v>3</v>
      </c>
      <c r="B12" s="4" t="s">
        <v>11</v>
      </c>
      <c r="C12" s="168" t="s">
        <v>12</v>
      </c>
      <c r="D12" s="305"/>
      <c r="E12" s="305"/>
      <c r="F12" s="305"/>
      <c r="G12" s="162">
        <v>416000</v>
      </c>
      <c r="H12" s="1"/>
    </row>
    <row r="13" spans="1:8" x14ac:dyDescent="0.25">
      <c r="A13" s="295">
        <v>416000</v>
      </c>
      <c r="B13" s="295"/>
      <c r="C13" s="295"/>
      <c r="D13" s="295"/>
      <c r="E13" s="295"/>
      <c r="F13" s="295"/>
      <c r="G13" s="150">
        <v>416000</v>
      </c>
      <c r="H13" s="1"/>
    </row>
  </sheetData>
  <mergeCells count="9">
    <mergeCell ref="A11:F11"/>
    <mergeCell ref="D12:F12"/>
    <mergeCell ref="A13:F13"/>
    <mergeCell ref="A1:C1"/>
    <mergeCell ref="A2:C2"/>
    <mergeCell ref="A3:C3"/>
    <mergeCell ref="A4:C4"/>
    <mergeCell ref="A5:C5"/>
    <mergeCell ref="B6:C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0C15-BCC5-494D-A677-12AB574CB4E7}">
  <sheetPr>
    <tabColor rgb="FF00B050"/>
  </sheetPr>
  <dimension ref="A1:E10"/>
  <sheetViews>
    <sheetView workbookViewId="0">
      <selection activeCell="E11" sqref="E11"/>
    </sheetView>
  </sheetViews>
  <sheetFormatPr defaultRowHeight="15" x14ac:dyDescent="0.25"/>
  <cols>
    <col min="2" max="2" width="43.42578125" customWidth="1"/>
    <col min="5" max="5" width="12.85546875" bestFit="1" customWidth="1"/>
  </cols>
  <sheetData>
    <row r="1" spans="1:5" ht="15.75" x14ac:dyDescent="0.25">
      <c r="A1" s="293" t="s">
        <v>1126</v>
      </c>
      <c r="B1" s="293"/>
      <c r="C1" s="1"/>
      <c r="D1" s="1"/>
      <c r="E1" s="1"/>
    </row>
    <row r="2" spans="1:5" x14ac:dyDescent="0.25">
      <c r="A2" s="294" t="s">
        <v>2</v>
      </c>
      <c r="B2" s="294"/>
      <c r="C2" s="1"/>
      <c r="D2" s="1"/>
      <c r="E2" s="1"/>
    </row>
    <row r="3" spans="1:5" x14ac:dyDescent="0.25">
      <c r="A3" s="294" t="s">
        <v>3</v>
      </c>
      <c r="B3" s="294"/>
      <c r="C3" s="1"/>
      <c r="D3" s="1"/>
      <c r="E3" s="1"/>
    </row>
    <row r="4" spans="1:5" x14ac:dyDescent="0.25">
      <c r="A4" s="294" t="s">
        <v>3</v>
      </c>
      <c r="B4" s="294"/>
      <c r="C4" s="1"/>
      <c r="D4" s="1"/>
      <c r="E4" s="1"/>
    </row>
    <row r="5" spans="1:5" x14ac:dyDescent="0.25">
      <c r="A5" s="294" t="s">
        <v>1094</v>
      </c>
      <c r="B5" s="294"/>
      <c r="C5" s="1"/>
      <c r="D5" s="1"/>
      <c r="E5" s="1"/>
    </row>
    <row r="6" spans="1:5" x14ac:dyDescent="0.25">
      <c r="A6" s="2" t="s">
        <v>4</v>
      </c>
      <c r="B6" s="211"/>
      <c r="C6" s="3" t="s">
        <v>5</v>
      </c>
      <c r="D6" s="2" t="s">
        <v>6</v>
      </c>
      <c r="E6" s="145" t="s">
        <v>7</v>
      </c>
    </row>
    <row r="7" spans="1:5" x14ac:dyDescent="0.25">
      <c r="A7" s="146">
        <v>44831</v>
      </c>
      <c r="B7" s="148" t="s">
        <v>1127</v>
      </c>
      <c r="C7" s="77" t="s">
        <v>176</v>
      </c>
      <c r="D7" s="2" t="s">
        <v>1128</v>
      </c>
      <c r="E7" s="214">
        <v>781358</v>
      </c>
    </row>
    <row r="8" spans="1:5" x14ac:dyDescent="0.25">
      <c r="A8" s="146"/>
      <c r="B8" s="148" t="s">
        <v>1127</v>
      </c>
      <c r="C8" s="77"/>
      <c r="D8" s="2"/>
      <c r="E8" s="214">
        <v>600000</v>
      </c>
    </row>
    <row r="9" spans="1:5" x14ac:dyDescent="0.25">
      <c r="A9" s="146"/>
      <c r="B9" s="148"/>
      <c r="C9" s="77"/>
      <c r="D9" s="2"/>
      <c r="E9" s="214"/>
    </row>
    <row r="10" spans="1:5" x14ac:dyDescent="0.25">
      <c r="A10" s="295"/>
      <c r="B10" s="295"/>
      <c r="C10" s="295"/>
      <c r="D10" s="295"/>
      <c r="E10" s="214">
        <f>SUM(E7:E9)</f>
        <v>1381358</v>
      </c>
    </row>
  </sheetData>
  <mergeCells count="6">
    <mergeCell ref="A10:D1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651B-363A-460C-A419-30B8CFA7631E}">
  <dimension ref="A1:F52"/>
  <sheetViews>
    <sheetView topLeftCell="A31" workbookViewId="0">
      <selection activeCell="B50" sqref="B50"/>
    </sheetView>
  </sheetViews>
  <sheetFormatPr defaultRowHeight="15" x14ac:dyDescent="0.25"/>
  <cols>
    <col min="2" max="2" width="35.28515625" bestFit="1" customWidth="1"/>
    <col min="4" max="4" width="11.85546875" bestFit="1" customWidth="1"/>
    <col min="5" max="5" width="12.85546875" style="34" bestFit="1" customWidth="1"/>
  </cols>
  <sheetData>
    <row r="1" spans="1:6" ht="15.75" x14ac:dyDescent="0.25">
      <c r="A1" s="293" t="s">
        <v>166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1050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44746</v>
      </c>
      <c r="B7" s="148" t="s">
        <v>1051</v>
      </c>
      <c r="C7" s="77" t="s">
        <v>176</v>
      </c>
      <c r="D7" s="2" t="s">
        <v>1052</v>
      </c>
      <c r="E7" s="214">
        <v>45600</v>
      </c>
      <c r="F7" s="151"/>
    </row>
    <row r="8" spans="1:6" x14ac:dyDescent="0.25">
      <c r="A8" s="153">
        <v>44746</v>
      </c>
      <c r="B8" s="154" t="s">
        <v>1051</v>
      </c>
      <c r="C8" s="155" t="s">
        <v>176</v>
      </c>
      <c r="D8" s="156" t="s">
        <v>1053</v>
      </c>
      <c r="E8" s="215">
        <v>73950</v>
      </c>
      <c r="F8" s="159"/>
    </row>
    <row r="9" spans="1:6" x14ac:dyDescent="0.25">
      <c r="A9" s="146">
        <v>44880</v>
      </c>
      <c r="B9" s="147" t="s">
        <v>1396</v>
      </c>
      <c r="C9" s="3" t="s">
        <v>176</v>
      </c>
      <c r="D9" s="2" t="s">
        <v>1397</v>
      </c>
      <c r="E9" s="235">
        <v>216936</v>
      </c>
      <c r="F9" s="1"/>
    </row>
    <row r="10" spans="1:6" x14ac:dyDescent="0.25">
      <c r="A10" s="153">
        <v>44880</v>
      </c>
      <c r="B10" s="91" t="s">
        <v>1396</v>
      </c>
      <c r="C10" s="232" t="s">
        <v>176</v>
      </c>
      <c r="D10" s="156" t="s">
        <v>1398</v>
      </c>
      <c r="E10" s="233">
        <v>145660</v>
      </c>
      <c r="F10" s="1"/>
    </row>
    <row r="11" spans="1:6" x14ac:dyDescent="0.25">
      <c r="A11" s="153">
        <v>44880</v>
      </c>
      <c r="B11" s="91" t="s">
        <v>1396</v>
      </c>
      <c r="C11" s="232" t="s">
        <v>176</v>
      </c>
      <c r="D11" s="156" t="s">
        <v>1399</v>
      </c>
      <c r="E11" s="233">
        <v>222343</v>
      </c>
      <c r="F11" s="1"/>
    </row>
    <row r="12" spans="1:6" x14ac:dyDescent="0.25">
      <c r="A12" s="153">
        <v>44880</v>
      </c>
      <c r="B12" s="91" t="s">
        <v>1396</v>
      </c>
      <c r="C12" s="232" t="s">
        <v>176</v>
      </c>
      <c r="D12" s="156" t="s">
        <v>1400</v>
      </c>
      <c r="E12" s="233">
        <v>87168</v>
      </c>
      <c r="F12" s="1"/>
    </row>
    <row r="13" spans="1:6" x14ac:dyDescent="0.25">
      <c r="A13" s="153">
        <v>44880</v>
      </c>
      <c r="B13" s="91" t="s">
        <v>1396</v>
      </c>
      <c r="C13" s="232" t="s">
        <v>176</v>
      </c>
      <c r="D13" s="156" t="s">
        <v>1401</v>
      </c>
      <c r="E13" s="233">
        <v>94640</v>
      </c>
      <c r="F13" s="1"/>
    </row>
    <row r="14" spans="1:6" x14ac:dyDescent="0.25">
      <c r="A14" s="153">
        <v>44838</v>
      </c>
      <c r="B14" s="91" t="s">
        <v>1051</v>
      </c>
      <c r="C14" s="232" t="s">
        <v>176</v>
      </c>
      <c r="D14" s="156" t="s">
        <v>1402</v>
      </c>
      <c r="E14" s="233">
        <v>55200</v>
      </c>
      <c r="F14" s="1"/>
    </row>
    <row r="15" spans="1:6" x14ac:dyDescent="0.25">
      <c r="A15" s="153">
        <v>44838</v>
      </c>
      <c r="B15" s="91" t="s">
        <v>1051</v>
      </c>
      <c r="C15" s="232" t="s">
        <v>176</v>
      </c>
      <c r="D15" s="156" t="s">
        <v>1403</v>
      </c>
      <c r="E15" s="233">
        <v>25500</v>
      </c>
      <c r="F15" s="1"/>
    </row>
    <row r="16" spans="1:6" x14ac:dyDescent="0.25">
      <c r="A16" s="153">
        <v>44867</v>
      </c>
      <c r="B16" s="91" t="s">
        <v>1051</v>
      </c>
      <c r="C16" s="232" t="s">
        <v>176</v>
      </c>
      <c r="D16" s="156" t="s">
        <v>1404</v>
      </c>
      <c r="E16" s="233">
        <v>25500</v>
      </c>
      <c r="F16" s="1"/>
    </row>
    <row r="17" spans="1:6" x14ac:dyDescent="0.25">
      <c r="A17" s="153">
        <v>44903</v>
      </c>
      <c r="B17" s="91" t="s">
        <v>1051</v>
      </c>
      <c r="C17" s="232" t="s">
        <v>176</v>
      </c>
      <c r="D17" s="156" t="s">
        <v>1405</v>
      </c>
      <c r="E17" s="233">
        <v>55200</v>
      </c>
      <c r="F17" s="1"/>
    </row>
    <row r="18" spans="1:6" x14ac:dyDescent="0.25">
      <c r="A18" s="153">
        <v>44951</v>
      </c>
      <c r="B18" s="154" t="s">
        <v>845</v>
      </c>
      <c r="C18" s="155" t="s">
        <v>176</v>
      </c>
      <c r="D18" s="156" t="s">
        <v>1800</v>
      </c>
      <c r="E18" s="215">
        <v>32960</v>
      </c>
      <c r="F18" s="1"/>
    </row>
    <row r="19" spans="1:6" x14ac:dyDescent="0.25">
      <c r="A19" s="153">
        <v>44930</v>
      </c>
      <c r="B19" s="154" t="s">
        <v>1801</v>
      </c>
      <c r="C19" s="155" t="s">
        <v>176</v>
      </c>
      <c r="D19" s="156" t="s">
        <v>1802</v>
      </c>
      <c r="E19" s="215">
        <v>251608.5</v>
      </c>
      <c r="F19" s="1"/>
    </row>
    <row r="20" spans="1:6" x14ac:dyDescent="0.25">
      <c r="A20" s="146">
        <v>44963</v>
      </c>
      <c r="B20" s="148" t="s">
        <v>1801</v>
      </c>
      <c r="C20" s="77" t="s">
        <v>176</v>
      </c>
      <c r="D20" s="2" t="s">
        <v>1803</v>
      </c>
      <c r="E20" s="214">
        <v>261553.5</v>
      </c>
      <c r="F20" s="1"/>
    </row>
    <row r="21" spans="1:6" x14ac:dyDescent="0.25">
      <c r="A21" s="153">
        <v>44927</v>
      </c>
      <c r="B21" s="154" t="s">
        <v>1051</v>
      </c>
      <c r="C21" s="155" t="s">
        <v>176</v>
      </c>
      <c r="D21" s="156" t="s">
        <v>1804</v>
      </c>
      <c r="E21" s="215">
        <v>21600</v>
      </c>
      <c r="F21" s="1"/>
    </row>
    <row r="22" spans="1:6" x14ac:dyDescent="0.25">
      <c r="A22" s="146">
        <v>44927</v>
      </c>
      <c r="B22" s="148" t="s">
        <v>1051</v>
      </c>
      <c r="C22" s="77" t="s">
        <v>176</v>
      </c>
      <c r="D22" s="2" t="s">
        <v>1805</v>
      </c>
      <c r="E22" s="214">
        <v>37400</v>
      </c>
      <c r="F22" s="1"/>
    </row>
    <row r="23" spans="1:6" x14ac:dyDescent="0.25">
      <c r="A23" s="146">
        <v>44960</v>
      </c>
      <c r="B23" s="148" t="s">
        <v>1051</v>
      </c>
      <c r="C23" s="77" t="s">
        <v>176</v>
      </c>
      <c r="D23" s="2" t="s">
        <v>1806</v>
      </c>
      <c r="E23" s="214">
        <v>34000</v>
      </c>
      <c r="F23" s="1"/>
    </row>
    <row r="24" spans="1:6" x14ac:dyDescent="0.25">
      <c r="A24" s="146">
        <v>44960</v>
      </c>
      <c r="B24" s="148" t="s">
        <v>1051</v>
      </c>
      <c r="C24" s="77" t="s">
        <v>176</v>
      </c>
      <c r="D24" s="2" t="s">
        <v>1807</v>
      </c>
      <c r="E24" s="214">
        <v>74400</v>
      </c>
      <c r="F24" s="1"/>
    </row>
    <row r="25" spans="1:6" x14ac:dyDescent="0.25">
      <c r="A25" s="146">
        <v>45002</v>
      </c>
      <c r="B25" s="148" t="s">
        <v>1051</v>
      </c>
      <c r="C25" s="77" t="s">
        <v>176</v>
      </c>
      <c r="D25" s="2" t="s">
        <v>1940</v>
      </c>
      <c r="E25" s="214">
        <v>36000</v>
      </c>
      <c r="F25" s="1"/>
    </row>
    <row r="26" spans="1:6" x14ac:dyDescent="0.25">
      <c r="A26" s="146">
        <v>45048</v>
      </c>
      <c r="B26" s="148" t="s">
        <v>1051</v>
      </c>
      <c r="C26" s="77" t="s">
        <v>176</v>
      </c>
      <c r="D26" s="2" t="s">
        <v>1990</v>
      </c>
      <c r="E26" s="214">
        <v>47600</v>
      </c>
      <c r="F26" s="1"/>
    </row>
    <row r="27" spans="1:6" x14ac:dyDescent="0.25">
      <c r="A27" s="146">
        <v>45048</v>
      </c>
      <c r="B27" s="148" t="s">
        <v>1051</v>
      </c>
      <c r="C27" s="77" t="s">
        <v>176</v>
      </c>
      <c r="D27" s="2" t="s">
        <v>1991</v>
      </c>
      <c r="E27" s="214">
        <v>57600</v>
      </c>
      <c r="F27" s="1"/>
    </row>
    <row r="28" spans="1:6" x14ac:dyDescent="0.25">
      <c r="A28" s="146">
        <v>45030</v>
      </c>
      <c r="B28" s="148" t="s">
        <v>1801</v>
      </c>
      <c r="C28" s="77" t="s">
        <v>176</v>
      </c>
      <c r="D28" s="2" t="s">
        <v>2306</v>
      </c>
      <c r="E28" s="214">
        <v>481075</v>
      </c>
      <c r="F28" s="1"/>
    </row>
    <row r="29" spans="1:6" x14ac:dyDescent="0.25">
      <c r="A29" s="146">
        <v>45140</v>
      </c>
      <c r="B29" s="148" t="s">
        <v>1051</v>
      </c>
      <c r="C29" s="77" t="s">
        <v>176</v>
      </c>
      <c r="D29" s="2" t="s">
        <v>2329</v>
      </c>
      <c r="E29" s="214">
        <v>86700</v>
      </c>
      <c r="F29" s="1"/>
    </row>
    <row r="30" spans="1:6" x14ac:dyDescent="0.25">
      <c r="A30" s="146">
        <v>45173</v>
      </c>
      <c r="B30" s="148" t="s">
        <v>1051</v>
      </c>
      <c r="C30" s="77" t="s">
        <v>176</v>
      </c>
      <c r="D30" s="2" t="s">
        <v>2330</v>
      </c>
      <c r="E30" s="214">
        <v>59150</v>
      </c>
      <c r="F30" s="1"/>
    </row>
    <row r="31" spans="1:6" x14ac:dyDescent="0.25">
      <c r="A31" s="146">
        <v>45135</v>
      </c>
      <c r="B31" s="148" t="s">
        <v>1801</v>
      </c>
      <c r="C31" s="77" t="s">
        <v>176</v>
      </c>
      <c r="D31" s="2" t="s">
        <v>2331</v>
      </c>
      <c r="E31" s="214">
        <v>171868.4</v>
      </c>
      <c r="F31" s="1"/>
    </row>
    <row r="32" spans="1:6" x14ac:dyDescent="0.25">
      <c r="A32" s="146">
        <v>45162</v>
      </c>
      <c r="B32" s="148" t="s">
        <v>1801</v>
      </c>
      <c r="C32" s="77" t="s">
        <v>176</v>
      </c>
      <c r="D32" s="2" t="s">
        <v>2332</v>
      </c>
      <c r="E32" s="214">
        <v>83269</v>
      </c>
      <c r="F32" s="1"/>
    </row>
    <row r="33" spans="1:6" x14ac:dyDescent="0.25">
      <c r="A33" s="146">
        <v>45162</v>
      </c>
      <c r="B33" s="148" t="s">
        <v>1801</v>
      </c>
      <c r="C33" s="77" t="s">
        <v>176</v>
      </c>
      <c r="D33" s="2" t="s">
        <v>2333</v>
      </c>
      <c r="E33" s="214">
        <v>201725</v>
      </c>
      <c r="F33" s="1"/>
    </row>
    <row r="34" spans="1:6" x14ac:dyDescent="0.25">
      <c r="A34" s="146">
        <v>45111</v>
      </c>
      <c r="B34" s="148" t="s">
        <v>2334</v>
      </c>
      <c r="C34" s="77" t="s">
        <v>176</v>
      </c>
      <c r="D34" s="2" t="s">
        <v>2335</v>
      </c>
      <c r="E34" s="214">
        <v>182400</v>
      </c>
      <c r="F34" s="1"/>
    </row>
    <row r="35" spans="1:6" x14ac:dyDescent="0.25">
      <c r="A35" s="146">
        <v>45111</v>
      </c>
      <c r="B35" s="148" t="s">
        <v>2336</v>
      </c>
      <c r="C35" s="77" t="s">
        <v>176</v>
      </c>
      <c r="D35" s="2" t="s">
        <v>2337</v>
      </c>
      <c r="E35" s="214">
        <v>58000</v>
      </c>
      <c r="F35" s="1"/>
    </row>
    <row r="36" spans="1:6" x14ac:dyDescent="0.25">
      <c r="A36" s="146">
        <v>45112</v>
      </c>
      <c r="B36" s="148" t="s">
        <v>2338</v>
      </c>
      <c r="C36" s="77" t="s">
        <v>176</v>
      </c>
      <c r="D36" s="2" t="s">
        <v>2339</v>
      </c>
      <c r="E36" s="214">
        <v>102300</v>
      </c>
      <c r="F36" s="1"/>
    </row>
    <row r="37" spans="1:6" x14ac:dyDescent="0.25">
      <c r="A37" s="146">
        <v>45141</v>
      </c>
      <c r="B37" s="148" t="s">
        <v>2334</v>
      </c>
      <c r="C37" s="77" t="s">
        <v>176</v>
      </c>
      <c r="D37" s="2" t="s">
        <v>888</v>
      </c>
      <c r="E37" s="214">
        <v>52800</v>
      </c>
      <c r="F37" s="1"/>
    </row>
    <row r="38" spans="1:6" x14ac:dyDescent="0.25">
      <c r="A38" s="146">
        <v>45174</v>
      </c>
      <c r="B38" s="148" t="s">
        <v>2334</v>
      </c>
      <c r="C38" s="77" t="s">
        <v>176</v>
      </c>
      <c r="D38" s="2" t="s">
        <v>2340</v>
      </c>
      <c r="E38" s="214">
        <v>105600</v>
      </c>
      <c r="F38" s="1"/>
    </row>
    <row r="39" spans="1:6" x14ac:dyDescent="0.25">
      <c r="A39" s="153">
        <v>45202</v>
      </c>
      <c r="B39" s="154" t="s">
        <v>2334</v>
      </c>
      <c r="C39" s="155" t="s">
        <v>176</v>
      </c>
      <c r="D39" s="156" t="s">
        <v>2816</v>
      </c>
      <c r="E39" s="215">
        <v>57600</v>
      </c>
      <c r="F39" s="1"/>
    </row>
    <row r="40" spans="1:6" x14ac:dyDescent="0.25">
      <c r="A40" s="146">
        <v>45236</v>
      </c>
      <c r="B40" s="148" t="s">
        <v>2334</v>
      </c>
      <c r="C40" s="77" t="s">
        <v>176</v>
      </c>
      <c r="D40" s="2" t="s">
        <v>1397</v>
      </c>
      <c r="E40" s="214">
        <v>129200</v>
      </c>
      <c r="F40" s="1"/>
    </row>
    <row r="41" spans="1:6" x14ac:dyDescent="0.25">
      <c r="A41" s="146">
        <v>45261</v>
      </c>
      <c r="B41" s="148" t="s">
        <v>2334</v>
      </c>
      <c r="C41" s="77" t="s">
        <v>176</v>
      </c>
      <c r="D41" s="2" t="s">
        <v>3031</v>
      </c>
      <c r="E41" s="214">
        <v>81600</v>
      </c>
      <c r="F41" s="1"/>
    </row>
    <row r="42" spans="1:6" x14ac:dyDescent="0.25">
      <c r="A42" s="153">
        <v>45227</v>
      </c>
      <c r="B42" s="154" t="s">
        <v>3032</v>
      </c>
      <c r="C42" s="155" t="s">
        <v>176</v>
      </c>
      <c r="D42" s="156" t="s">
        <v>2335</v>
      </c>
      <c r="E42" s="215">
        <v>450060</v>
      </c>
      <c r="F42" s="1"/>
    </row>
    <row r="43" spans="1:6" x14ac:dyDescent="0.25">
      <c r="A43" s="146">
        <v>45253</v>
      </c>
      <c r="B43" s="148" t="s">
        <v>3032</v>
      </c>
      <c r="C43" s="77" t="s">
        <v>176</v>
      </c>
      <c r="D43" s="2" t="s">
        <v>888</v>
      </c>
      <c r="E43" s="214">
        <v>120929.25</v>
      </c>
      <c r="F43" s="1"/>
    </row>
    <row r="44" spans="1:6" x14ac:dyDescent="0.25">
      <c r="A44" s="146">
        <v>45265</v>
      </c>
      <c r="B44" s="148" t="s">
        <v>3032</v>
      </c>
      <c r="C44" s="77" t="s">
        <v>176</v>
      </c>
      <c r="D44" s="2" t="s">
        <v>2340</v>
      </c>
      <c r="E44" s="214">
        <v>288282.5</v>
      </c>
      <c r="F44" s="1"/>
    </row>
    <row r="45" spans="1:6" x14ac:dyDescent="0.25">
      <c r="A45" s="236"/>
      <c r="B45" s="263"/>
      <c r="C45" s="237"/>
      <c r="D45" s="5"/>
      <c r="E45" s="244"/>
      <c r="F45" s="1"/>
    </row>
    <row r="46" spans="1:6" x14ac:dyDescent="0.25">
      <c r="A46" s="236"/>
      <c r="B46" s="263"/>
      <c r="C46" s="237"/>
      <c r="D46" s="5"/>
      <c r="E46" s="244"/>
      <c r="F46" s="1"/>
    </row>
    <row r="47" spans="1:6" x14ac:dyDescent="0.25">
      <c r="A47" s="236"/>
      <c r="B47" s="263"/>
      <c r="C47" s="237"/>
      <c r="D47" s="5"/>
      <c r="E47" s="244"/>
      <c r="F47" s="1"/>
    </row>
    <row r="48" spans="1:6" x14ac:dyDescent="0.25">
      <c r="A48" s="236"/>
      <c r="B48" s="263"/>
      <c r="C48" s="237"/>
      <c r="D48" s="5"/>
      <c r="E48" s="244"/>
      <c r="F48" s="1"/>
    </row>
    <row r="49" spans="1:6" x14ac:dyDescent="0.25">
      <c r="A49" s="236"/>
      <c r="B49" s="263"/>
      <c r="C49" s="237"/>
      <c r="D49" s="5"/>
      <c r="E49" s="244"/>
      <c r="F49" s="1"/>
    </row>
    <row r="50" spans="1:6" x14ac:dyDescent="0.25">
      <c r="A50" s="236"/>
      <c r="B50" s="263"/>
      <c r="C50" s="237"/>
      <c r="D50" s="5"/>
      <c r="E50" s="244"/>
      <c r="F50" s="1"/>
    </row>
    <row r="51" spans="1:6" x14ac:dyDescent="0.25">
      <c r="A51" s="152"/>
      <c r="B51" s="165"/>
      <c r="C51" s="1"/>
      <c r="D51" s="1"/>
      <c r="E51" s="212"/>
      <c r="F51" s="1"/>
    </row>
    <row r="52" spans="1:6" x14ac:dyDescent="0.25">
      <c r="A52" s="295"/>
      <c r="B52" s="295"/>
      <c r="C52" s="295"/>
      <c r="D52" s="295"/>
      <c r="E52" s="214">
        <f>SUM(E7:E51)</f>
        <v>4614978.1500000004</v>
      </c>
      <c r="F52" s="1"/>
    </row>
  </sheetData>
  <mergeCells count="6">
    <mergeCell ref="A52:D52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A1AE-3C68-4E6F-8B68-68DF86B7F895}">
  <dimension ref="A1:E18"/>
  <sheetViews>
    <sheetView workbookViewId="0">
      <selection activeCell="B23" sqref="B23"/>
    </sheetView>
  </sheetViews>
  <sheetFormatPr defaultRowHeight="15" x14ac:dyDescent="0.25"/>
  <cols>
    <col min="2" max="2" width="54.7109375" bestFit="1" customWidth="1"/>
    <col min="3" max="3" width="8" bestFit="1" customWidth="1"/>
    <col min="4" max="4" width="15.42578125" customWidth="1"/>
    <col min="5" max="5" width="12.85546875" style="34" bestFit="1" customWidth="1"/>
  </cols>
  <sheetData>
    <row r="1" spans="1:5" ht="15.75" x14ac:dyDescent="0.25">
      <c r="A1" s="293" t="s">
        <v>1796</v>
      </c>
      <c r="B1" s="293"/>
      <c r="C1" s="1"/>
      <c r="D1" s="1"/>
      <c r="E1" s="212"/>
    </row>
    <row r="2" spans="1:5" x14ac:dyDescent="0.25">
      <c r="A2" s="294" t="s">
        <v>2</v>
      </c>
      <c r="B2" s="294"/>
      <c r="C2" s="1"/>
      <c r="D2" s="1"/>
      <c r="E2" s="212"/>
    </row>
    <row r="3" spans="1:5" x14ac:dyDescent="0.25">
      <c r="A3" s="294" t="s">
        <v>1737</v>
      </c>
      <c r="B3" s="294"/>
      <c r="C3" s="1"/>
      <c r="D3" s="1"/>
      <c r="E3" s="212"/>
    </row>
    <row r="4" spans="1:5" x14ac:dyDescent="0.25">
      <c r="A4" s="2" t="s">
        <v>4</v>
      </c>
      <c r="B4" s="211"/>
      <c r="C4" s="3" t="s">
        <v>5</v>
      </c>
      <c r="D4" s="2" t="s">
        <v>6</v>
      </c>
      <c r="E4" s="213" t="s">
        <v>7</v>
      </c>
    </row>
    <row r="5" spans="1:5" ht="18" customHeight="1" x14ac:dyDescent="0.25">
      <c r="A5" s="153">
        <v>44957</v>
      </c>
      <c r="B5" s="154" t="s">
        <v>1797</v>
      </c>
      <c r="C5" s="155" t="s">
        <v>176</v>
      </c>
      <c r="D5" s="242" t="s">
        <v>1798</v>
      </c>
      <c r="E5" s="215">
        <v>333087</v>
      </c>
    </row>
    <row r="6" spans="1:5" x14ac:dyDescent="0.25">
      <c r="A6" s="146">
        <v>44985</v>
      </c>
      <c r="B6" s="148" t="s">
        <v>1797</v>
      </c>
      <c r="C6" s="77" t="s">
        <v>176</v>
      </c>
      <c r="D6" s="2" t="s">
        <v>1799</v>
      </c>
      <c r="E6" s="214">
        <v>336700</v>
      </c>
    </row>
    <row r="7" spans="1:5" x14ac:dyDescent="0.25">
      <c r="A7" s="146">
        <v>45016</v>
      </c>
      <c r="B7" s="148" t="s">
        <v>1797</v>
      </c>
      <c r="C7" s="77" t="s">
        <v>176</v>
      </c>
      <c r="D7" s="2" t="s">
        <v>1939</v>
      </c>
      <c r="E7" s="214">
        <v>355600</v>
      </c>
    </row>
    <row r="8" spans="1:5" x14ac:dyDescent="0.25">
      <c r="A8" s="146">
        <v>45046</v>
      </c>
      <c r="B8" s="148" t="s">
        <v>1797</v>
      </c>
      <c r="C8" s="77" t="s">
        <v>176</v>
      </c>
      <c r="D8" s="2" t="s">
        <v>1994</v>
      </c>
      <c r="E8" s="214">
        <v>343000</v>
      </c>
    </row>
    <row r="9" spans="1:5" x14ac:dyDescent="0.25">
      <c r="A9" s="146">
        <v>45077</v>
      </c>
      <c r="B9" s="148" t="s">
        <v>1797</v>
      </c>
      <c r="C9" s="77" t="s">
        <v>176</v>
      </c>
      <c r="D9" s="2" t="s">
        <v>1995</v>
      </c>
      <c r="E9" s="214">
        <v>343000</v>
      </c>
    </row>
    <row r="10" spans="1:5" x14ac:dyDescent="0.25">
      <c r="A10" s="146">
        <v>45138</v>
      </c>
      <c r="B10" s="148" t="s">
        <v>2341</v>
      </c>
      <c r="C10" s="77" t="s">
        <v>176</v>
      </c>
      <c r="D10" s="2" t="s">
        <v>2342</v>
      </c>
      <c r="E10" s="214">
        <v>306239</v>
      </c>
    </row>
    <row r="11" spans="1:5" x14ac:dyDescent="0.25">
      <c r="A11" s="146">
        <v>45169</v>
      </c>
      <c r="B11" s="148" t="s">
        <v>2341</v>
      </c>
      <c r="C11" s="77" t="s">
        <v>176</v>
      </c>
      <c r="D11" s="2" t="s">
        <v>2343</v>
      </c>
      <c r="E11" s="214">
        <v>318800</v>
      </c>
    </row>
    <row r="12" spans="1:5" x14ac:dyDescent="0.25">
      <c r="A12" s="146">
        <v>45199</v>
      </c>
      <c r="B12" s="148" t="s">
        <v>2341</v>
      </c>
      <c r="C12" s="77" t="s">
        <v>176</v>
      </c>
      <c r="D12" s="2" t="s">
        <v>2344</v>
      </c>
      <c r="E12" s="214">
        <v>305078</v>
      </c>
    </row>
    <row r="13" spans="1:5" x14ac:dyDescent="0.25">
      <c r="A13" s="153">
        <v>45230</v>
      </c>
      <c r="B13" s="154" t="s">
        <v>2341</v>
      </c>
      <c r="C13" s="155" t="s">
        <v>176</v>
      </c>
      <c r="D13" s="156" t="s">
        <v>3029</v>
      </c>
      <c r="E13" s="215">
        <v>306700</v>
      </c>
    </row>
    <row r="14" spans="1:5" x14ac:dyDescent="0.25">
      <c r="A14" s="146">
        <v>45260</v>
      </c>
      <c r="B14" s="148" t="s">
        <v>2341</v>
      </c>
      <c r="C14" s="77" t="s">
        <v>176</v>
      </c>
      <c r="D14" s="2" t="s">
        <v>3030</v>
      </c>
      <c r="E14" s="214">
        <v>306700</v>
      </c>
    </row>
    <row r="15" spans="1:5" x14ac:dyDescent="0.25">
      <c r="A15" s="146"/>
      <c r="B15" s="148"/>
      <c r="C15" s="77"/>
      <c r="D15" s="2"/>
      <c r="E15" s="214"/>
    </row>
    <row r="16" spans="1:5" x14ac:dyDescent="0.25">
      <c r="A16" s="146"/>
      <c r="B16" s="148"/>
      <c r="C16" s="77"/>
      <c r="D16" s="2"/>
      <c r="E16" s="214"/>
    </row>
    <row r="17" spans="1:5" x14ac:dyDescent="0.25">
      <c r="A17" s="146"/>
      <c r="B17" s="148"/>
      <c r="C17" s="77"/>
      <c r="D17" s="2"/>
      <c r="E17" s="214"/>
    </row>
    <row r="18" spans="1:5" x14ac:dyDescent="0.25">
      <c r="A18" s="295"/>
      <c r="B18" s="295"/>
      <c r="C18" s="295"/>
      <c r="D18" s="295"/>
      <c r="E18" s="214">
        <f>SUM(E5:E17)</f>
        <v>3254904</v>
      </c>
    </row>
  </sheetData>
  <mergeCells count="4">
    <mergeCell ref="A1:B1"/>
    <mergeCell ref="A2:B2"/>
    <mergeCell ref="A3:B3"/>
    <mergeCell ref="A18:D1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DFA8-8075-4A55-88E0-C3612F383F4F}">
  <dimension ref="B3:C16"/>
  <sheetViews>
    <sheetView workbookViewId="0">
      <selection activeCell="C17" sqref="C17"/>
    </sheetView>
  </sheetViews>
  <sheetFormatPr defaultRowHeight="15" x14ac:dyDescent="0.25"/>
  <cols>
    <col min="2" max="2" width="22.7109375" bestFit="1" customWidth="1"/>
    <col min="3" max="3" width="12.85546875" style="34" bestFit="1" customWidth="1"/>
  </cols>
  <sheetData>
    <row r="3" spans="2:3" x14ac:dyDescent="0.25">
      <c r="B3" s="6" t="s">
        <v>3047</v>
      </c>
      <c r="C3" s="282"/>
    </row>
    <row r="4" spans="2:3" x14ac:dyDescent="0.25">
      <c r="B4" s="6" t="s">
        <v>3048</v>
      </c>
      <c r="C4" s="282">
        <f>2536460</f>
        <v>2536460</v>
      </c>
    </row>
    <row r="5" spans="2:3" x14ac:dyDescent="0.25">
      <c r="B5" s="6" t="s">
        <v>3049</v>
      </c>
      <c r="C5" s="282">
        <v>1057344</v>
      </c>
    </row>
    <row r="6" spans="2:3" x14ac:dyDescent="0.25">
      <c r="B6" s="6" t="s">
        <v>3050</v>
      </c>
      <c r="C6" s="282">
        <v>49824</v>
      </c>
    </row>
    <row r="7" spans="2:3" x14ac:dyDescent="0.25">
      <c r="B7" s="6" t="s">
        <v>3051</v>
      </c>
      <c r="C7" s="282">
        <v>1090728</v>
      </c>
    </row>
    <row r="8" spans="2:3" x14ac:dyDescent="0.25">
      <c r="B8" s="6" t="s">
        <v>3052</v>
      </c>
      <c r="C8" s="215">
        <v>73761</v>
      </c>
    </row>
    <row r="9" spans="2:3" x14ac:dyDescent="0.25">
      <c r="B9" s="6"/>
      <c r="C9" s="244"/>
    </row>
    <row r="10" spans="2:3" x14ac:dyDescent="0.25">
      <c r="B10" s="6"/>
      <c r="C10" s="244"/>
    </row>
    <row r="11" spans="2:3" x14ac:dyDescent="0.25">
      <c r="B11" s="6"/>
      <c r="C11" s="244"/>
    </row>
    <row r="12" spans="2:3" x14ac:dyDescent="0.25">
      <c r="B12" s="6"/>
      <c r="C12" s="244"/>
    </row>
    <row r="13" spans="2:3" x14ac:dyDescent="0.25">
      <c r="B13" s="6"/>
      <c r="C13" s="244"/>
    </row>
    <row r="14" spans="2:3" x14ac:dyDescent="0.25">
      <c r="B14" s="6"/>
      <c r="C14" s="244"/>
    </row>
    <row r="15" spans="2:3" x14ac:dyDescent="0.25">
      <c r="B15" s="6"/>
      <c r="C15" s="244"/>
    </row>
    <row r="16" spans="2:3" x14ac:dyDescent="0.25">
      <c r="C16" s="34">
        <f>SUM(C4:C15)</f>
        <v>4808117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5188-8D18-4517-9F30-FBEE735EA773}">
  <dimension ref="A1:H80"/>
  <sheetViews>
    <sheetView zoomScaleNormal="100" workbookViewId="0">
      <selection activeCell="B6" sqref="B6"/>
    </sheetView>
  </sheetViews>
  <sheetFormatPr defaultRowHeight="15" x14ac:dyDescent="0.25"/>
  <cols>
    <col min="1" max="1" width="57.5703125" customWidth="1"/>
    <col min="2" max="2" width="16.42578125" style="34" customWidth="1"/>
    <col min="3" max="3" width="15.42578125" customWidth="1"/>
    <col min="5" max="5" width="3" customWidth="1"/>
    <col min="7" max="7" width="51" bestFit="1" customWidth="1"/>
    <col min="8" max="8" width="13" hidden="1" customWidth="1"/>
    <col min="9" max="9" width="13.28515625" customWidth="1"/>
  </cols>
  <sheetData>
    <row r="1" spans="1:2" ht="15.75" x14ac:dyDescent="0.25">
      <c r="A1" s="293" t="s">
        <v>143</v>
      </c>
      <c r="B1" s="293"/>
    </row>
    <row r="2" spans="1:2" x14ac:dyDescent="0.25">
      <c r="A2" s="294" t="s">
        <v>144</v>
      </c>
      <c r="B2" s="294"/>
    </row>
    <row r="3" spans="1:2" ht="15.75" thickBot="1" x14ac:dyDescent="0.3">
      <c r="A3" s="294" t="s">
        <v>145</v>
      </c>
      <c r="B3" s="294"/>
    </row>
    <row r="4" spans="1:2" ht="15.75" thickBot="1" x14ac:dyDescent="0.3">
      <c r="A4" s="141" t="s">
        <v>1</v>
      </c>
      <c r="B4" s="169" t="s">
        <v>146</v>
      </c>
    </row>
    <row r="5" spans="1:2" x14ac:dyDescent="0.25">
      <c r="A5" s="142" t="s">
        <v>147</v>
      </c>
      <c r="B5" s="170"/>
    </row>
    <row r="6" spans="1:2" x14ac:dyDescent="0.25">
      <c r="A6" s="172" t="s">
        <v>148</v>
      </c>
      <c r="B6" s="173">
        <f>'4T1 ANCHOR WORK &amp; LABOUR CHGS'!E11</f>
        <v>1944000</v>
      </c>
    </row>
    <row r="7" spans="1:2" x14ac:dyDescent="0.25">
      <c r="A7" s="172" t="s">
        <v>149</v>
      </c>
      <c r="B7" s="173">
        <f>ROUND('4T1 CEMENT  '!E724,0)</f>
        <v>57059848</v>
      </c>
    </row>
    <row r="8" spans="1:2" x14ac:dyDescent="0.25">
      <c r="A8" s="172" t="s">
        <v>150</v>
      </c>
      <c r="B8" s="173">
        <f>ROUND('4T1 CEMENT BLOCKS  '!E190,0)</f>
        <v>15701749</v>
      </c>
    </row>
    <row r="9" spans="1:2" x14ac:dyDescent="0.25">
      <c r="A9" s="172" t="s">
        <v>1233</v>
      </c>
      <c r="B9" s="173">
        <f>'4T1 CHEMICALS MATERIALS'!E69</f>
        <v>18024262.009999998</v>
      </c>
    </row>
    <row r="10" spans="1:2" x14ac:dyDescent="0.25">
      <c r="A10" s="172" t="s">
        <v>151</v>
      </c>
      <c r="B10" s="173">
        <f>'4T1 ELECTRIC LABOUR  '!E25</f>
        <v>3322378.66</v>
      </c>
    </row>
    <row r="11" spans="1:2" x14ac:dyDescent="0.25">
      <c r="A11" s="172" t="s">
        <v>152</v>
      </c>
      <c r="B11" s="173">
        <f>ROUND('4T1 ELECTRIC MATERIAL  '!E175,0)</f>
        <v>19372525</v>
      </c>
    </row>
    <row r="12" spans="1:2" x14ac:dyDescent="0.25">
      <c r="A12" s="172" t="s">
        <v>153</v>
      </c>
      <c r="B12" s="173">
        <f>'4T1 FABRICATION MATERAILS  '!E16</f>
        <v>1742114.5</v>
      </c>
    </row>
    <row r="13" spans="1:2" x14ac:dyDescent="0.25">
      <c r="A13" s="172" t="s">
        <v>155</v>
      </c>
      <c r="B13" s="173">
        <f>'4T1 HARDWARE  '!E86</f>
        <v>458620.5</v>
      </c>
    </row>
    <row r="14" spans="1:2" x14ac:dyDescent="0.25">
      <c r="A14" s="172" t="s">
        <v>156</v>
      </c>
      <c r="B14" s="173">
        <f>ROUND('4T1 LABOUR CHARGES  '!E93,0)</f>
        <v>107875604</v>
      </c>
    </row>
    <row r="15" spans="1:2" x14ac:dyDescent="0.25">
      <c r="A15" s="172" t="s">
        <v>158</v>
      </c>
      <c r="B15" s="173">
        <f>ROUND('4T1 PLUMBING MATERIAL  '!E403,0)</f>
        <v>30639072</v>
      </c>
    </row>
    <row r="16" spans="1:2" x14ac:dyDescent="0.25">
      <c r="A16" s="172" t="s">
        <v>160</v>
      </c>
      <c r="B16" s="173">
        <f>ROUND('4T1 READY MIX  '!E110,0)</f>
        <v>11455051</v>
      </c>
    </row>
    <row r="17" spans="1:2" x14ac:dyDescent="0.25">
      <c r="A17" s="172" t="s">
        <v>161</v>
      </c>
      <c r="B17" s="173">
        <f>ROUND('4T1 REPAIRS &amp; SERVICES  '!E34,0)</f>
        <v>413270</v>
      </c>
    </row>
    <row r="18" spans="1:2" x14ac:dyDescent="0.25">
      <c r="A18" s="172" t="s">
        <v>162</v>
      </c>
      <c r="B18" s="173">
        <f>ROUND('4T1 SAND  '!E79,0)</f>
        <v>27800962</v>
      </c>
    </row>
    <row r="19" spans="1:2" x14ac:dyDescent="0.25">
      <c r="A19" s="172" t="s">
        <v>164</v>
      </c>
      <c r="B19" s="173">
        <f>'4T1 STEEL  '!E191</f>
        <v>173868440.58999997</v>
      </c>
    </row>
    <row r="20" spans="1:2" x14ac:dyDescent="0.25">
      <c r="A20" s="172" t="s">
        <v>167</v>
      </c>
      <c r="B20" s="173">
        <v>26000000</v>
      </c>
    </row>
    <row r="21" spans="1:2" x14ac:dyDescent="0.25">
      <c r="A21" s="172" t="s">
        <v>168</v>
      </c>
      <c r="B21" s="173">
        <v>652500</v>
      </c>
    </row>
    <row r="22" spans="1:2" x14ac:dyDescent="0.25">
      <c r="A22" s="172" t="s">
        <v>169</v>
      </c>
      <c r="B22" s="173">
        <v>25223693</v>
      </c>
    </row>
    <row r="23" spans="1:2" x14ac:dyDescent="0.25">
      <c r="A23" s="172" t="s">
        <v>169</v>
      </c>
      <c r="B23" s="226">
        <v>16815795</v>
      </c>
    </row>
    <row r="24" spans="1:2" x14ac:dyDescent="0.25">
      <c r="A24" s="172" t="s">
        <v>169</v>
      </c>
      <c r="B24" s="247">
        <f>3244890+7388320</f>
        <v>10633210</v>
      </c>
    </row>
    <row r="25" spans="1:2" x14ac:dyDescent="0.25">
      <c r="A25" s="172" t="s">
        <v>1359</v>
      </c>
      <c r="B25" s="247">
        <f>18456500+1000000</f>
        <v>19456500</v>
      </c>
    </row>
    <row r="26" spans="1:2" x14ac:dyDescent="0.25">
      <c r="A26" s="172" t="s">
        <v>168</v>
      </c>
      <c r="B26" s="247">
        <f>1278822+2206574</f>
        <v>3485396</v>
      </c>
    </row>
    <row r="27" spans="1:2" x14ac:dyDescent="0.25">
      <c r="A27" s="172" t="s">
        <v>201</v>
      </c>
      <c r="B27" s="247">
        <f>7083934+4571614+4838400+2822400</f>
        <v>19316348</v>
      </c>
    </row>
    <row r="28" spans="1:2" x14ac:dyDescent="0.25">
      <c r="A28" s="172" t="s">
        <v>170</v>
      </c>
      <c r="B28" s="173">
        <v>1939879</v>
      </c>
    </row>
    <row r="29" spans="1:2" x14ac:dyDescent="0.25">
      <c r="A29" s="172" t="s">
        <v>171</v>
      </c>
      <c r="B29" s="173">
        <v>1578064</v>
      </c>
    </row>
    <row r="30" spans="1:2" x14ac:dyDescent="0.25">
      <c r="A30" s="172" t="s">
        <v>1097</v>
      </c>
      <c r="B30" s="220">
        <f>'4T1 FIRE FITTING EQUIPMENTS'!E92</f>
        <v>12253848.75</v>
      </c>
    </row>
    <row r="31" spans="1:2" x14ac:dyDescent="0.25">
      <c r="A31" s="256" t="s">
        <v>1733</v>
      </c>
      <c r="B31" s="220">
        <v>280840</v>
      </c>
    </row>
    <row r="32" spans="1:2" x14ac:dyDescent="0.25">
      <c r="A32" s="256" t="s">
        <v>1734</v>
      </c>
      <c r="B32" s="220">
        <v>2273256</v>
      </c>
    </row>
    <row r="33" spans="1:2" x14ac:dyDescent="0.25">
      <c r="A33" s="256" t="s">
        <v>1735</v>
      </c>
      <c r="B33" s="220">
        <v>1044895</v>
      </c>
    </row>
    <row r="34" spans="1:2" x14ac:dyDescent="0.25">
      <c r="A34" s="256" t="s">
        <v>1736</v>
      </c>
      <c r="B34" s="220">
        <f>'4T1 CABLES'!E32</f>
        <v>6091423.4500000011</v>
      </c>
    </row>
    <row r="35" spans="1:2" x14ac:dyDescent="0.25">
      <c r="A35" s="256" t="s">
        <v>1744</v>
      </c>
      <c r="B35" s="220">
        <f>'4T1 CARPENTER'!E42</f>
        <v>2750887.95</v>
      </c>
    </row>
    <row r="36" spans="1:2" x14ac:dyDescent="0.25">
      <c r="A36" s="256" t="s">
        <v>1747</v>
      </c>
      <c r="B36" s="220">
        <f>'4T1 GLASS FIXING  MATERIAL WIND'!E22</f>
        <v>101767302.62</v>
      </c>
    </row>
    <row r="37" spans="1:2" x14ac:dyDescent="0.25">
      <c r="A37" s="256" t="s">
        <v>1748</v>
      </c>
      <c r="B37" s="220">
        <f>'4T1  SAFETY NET EXP'!E33</f>
        <v>957395</v>
      </c>
    </row>
    <row r="38" spans="1:2" x14ac:dyDescent="0.25">
      <c r="A38" s="270" t="s">
        <v>1933</v>
      </c>
      <c r="B38" s="271">
        <f>'4T1 MARBLE'!E34</f>
        <v>2474912.1</v>
      </c>
    </row>
    <row r="39" spans="1:2" x14ac:dyDescent="0.25">
      <c r="A39" s="219" t="s">
        <v>1131</v>
      </c>
      <c r="B39" s="220">
        <f>'Unpaid Bills'!F5</f>
        <v>95324530</v>
      </c>
    </row>
    <row r="40" spans="1:2" x14ac:dyDescent="0.25">
      <c r="A40" s="256" t="s">
        <v>2007</v>
      </c>
      <c r="B40" s="278">
        <f>'4T1 AIR CONDITIONER'!E12</f>
        <v>534840</v>
      </c>
    </row>
    <row r="41" spans="1:2" x14ac:dyDescent="0.25">
      <c r="A41" s="256" t="s">
        <v>2181</v>
      </c>
      <c r="B41" s="278">
        <f>'4T1  FURNITURE'!E20</f>
        <v>839601.61</v>
      </c>
    </row>
    <row r="42" spans="1:2" x14ac:dyDescent="0.25">
      <c r="A42" s="256" t="s">
        <v>2186</v>
      </c>
      <c r="B42" s="278">
        <f>'4T1 GRILL &amp; FABRICATION LABOUR'!E15</f>
        <v>540270</v>
      </c>
    </row>
    <row r="43" spans="1:2" x14ac:dyDescent="0.25">
      <c r="A43" s="256" t="s">
        <v>2222</v>
      </c>
      <c r="B43" s="278">
        <f>'4T1 LIFT'!E21</f>
        <v>9752220.0199999996</v>
      </c>
    </row>
    <row r="44" spans="1:2" x14ac:dyDescent="0.25">
      <c r="A44" s="256" t="s">
        <v>2301</v>
      </c>
      <c r="B44" s="278">
        <f>'4T1 TILES'!E52</f>
        <v>9758071.0099999979</v>
      </c>
    </row>
    <row r="45" spans="1:2" x14ac:dyDescent="0.25">
      <c r="A45" s="256" t="s">
        <v>2307</v>
      </c>
      <c r="B45" s="278">
        <f>'4T1 VENTILATION MATERIAL'!E9</f>
        <v>2070500</v>
      </c>
    </row>
    <row r="46" spans="1:2" x14ac:dyDescent="0.25">
      <c r="A46" s="256" t="s">
        <v>2311</v>
      </c>
      <c r="B46" s="279">
        <v>1062000</v>
      </c>
    </row>
    <row r="47" spans="1:2" x14ac:dyDescent="0.25">
      <c r="A47" s="256" t="s">
        <v>2312</v>
      </c>
      <c r="B47" s="279">
        <v>58918598.979999997</v>
      </c>
    </row>
    <row r="48" spans="1:2" x14ac:dyDescent="0.25">
      <c r="A48" s="256" t="s">
        <v>2313</v>
      </c>
      <c r="B48" s="279">
        <v>974680</v>
      </c>
    </row>
    <row r="49" spans="1:2" x14ac:dyDescent="0.25">
      <c r="A49" s="256" t="s">
        <v>2314</v>
      </c>
      <c r="B49" s="279">
        <v>2823300</v>
      </c>
    </row>
    <row r="50" spans="1:2" x14ac:dyDescent="0.25">
      <c r="A50" s="256" t="s">
        <v>2315</v>
      </c>
      <c r="B50" s="279">
        <v>5104489</v>
      </c>
    </row>
    <row r="51" spans="1:2" x14ac:dyDescent="0.25">
      <c r="A51" s="3" t="s">
        <v>2321</v>
      </c>
      <c r="B51" s="279">
        <f>1651500+408868</f>
        <v>2060368</v>
      </c>
    </row>
    <row r="52" spans="1:2" x14ac:dyDescent="0.25">
      <c r="A52" s="3" t="s">
        <v>2322</v>
      </c>
      <c r="B52" s="279">
        <f>1825071+476387</f>
        <v>2301458</v>
      </c>
    </row>
    <row r="53" spans="1:2" x14ac:dyDescent="0.25">
      <c r="A53" s="3" t="s">
        <v>2323</v>
      </c>
      <c r="B53" s="279">
        <v>1020800</v>
      </c>
    </row>
    <row r="54" spans="1:2" x14ac:dyDescent="0.25">
      <c r="A54" s="3" t="s">
        <v>2324</v>
      </c>
      <c r="B54" s="279">
        <v>350753</v>
      </c>
    </row>
    <row r="55" spans="1:2" x14ac:dyDescent="0.25">
      <c r="A55" s="3" t="s">
        <v>2325</v>
      </c>
      <c r="B55" s="279">
        <v>1285189</v>
      </c>
    </row>
    <row r="56" spans="1:2" x14ac:dyDescent="0.25">
      <c r="A56" s="3" t="s">
        <v>2326</v>
      </c>
      <c r="B56" s="279">
        <v>1834750</v>
      </c>
    </row>
    <row r="57" spans="1:2" x14ac:dyDescent="0.25">
      <c r="A57" s="3" t="s">
        <v>2327</v>
      </c>
      <c r="B57" s="279">
        <v>1773520</v>
      </c>
    </row>
    <row r="58" spans="1:2" x14ac:dyDescent="0.25">
      <c r="A58" s="283" t="s">
        <v>2328</v>
      </c>
      <c r="B58" s="284">
        <v>416245</v>
      </c>
    </row>
    <row r="59" spans="1:2" x14ac:dyDescent="0.25">
      <c r="A59" s="3" t="s">
        <v>2992</v>
      </c>
      <c r="B59" s="279">
        <v>525000</v>
      </c>
    </row>
    <row r="60" spans="1:2" x14ac:dyDescent="0.25">
      <c r="A60" s="3" t="s">
        <v>2993</v>
      </c>
      <c r="B60" s="279">
        <v>3197408</v>
      </c>
    </row>
    <row r="61" spans="1:2" x14ac:dyDescent="0.25">
      <c r="A61" s="3" t="s">
        <v>2994</v>
      </c>
      <c r="B61" s="279">
        <v>523049</v>
      </c>
    </row>
    <row r="62" spans="1:2" x14ac:dyDescent="0.25">
      <c r="A62" s="3" t="s">
        <v>2323</v>
      </c>
      <c r="B62" s="279">
        <v>117215</v>
      </c>
    </row>
    <row r="63" spans="1:2" x14ac:dyDescent="0.25">
      <c r="A63" s="3" t="s">
        <v>2995</v>
      </c>
      <c r="B63" s="279">
        <v>4383000</v>
      </c>
    </row>
    <row r="64" spans="1:2" x14ac:dyDescent="0.25">
      <c r="A64" s="3" t="s">
        <v>2996</v>
      </c>
      <c r="B64" s="279">
        <v>125500</v>
      </c>
    </row>
    <row r="65" spans="1:2" x14ac:dyDescent="0.25">
      <c r="A65" s="3" t="s">
        <v>2997</v>
      </c>
      <c r="B65" s="279">
        <v>2399583</v>
      </c>
    </row>
    <row r="66" spans="1:2" x14ac:dyDescent="0.25">
      <c r="A66" s="3" t="s">
        <v>2998</v>
      </c>
      <c r="B66" s="279">
        <v>363451</v>
      </c>
    </row>
    <row r="67" spans="1:2" x14ac:dyDescent="0.25">
      <c r="A67" s="3" t="s">
        <v>2999</v>
      </c>
      <c r="B67" s="279">
        <v>2625500</v>
      </c>
    </row>
    <row r="68" spans="1:2" x14ac:dyDescent="0.25">
      <c r="A68" s="3" t="s">
        <v>3000</v>
      </c>
      <c r="B68" s="279">
        <v>1205406</v>
      </c>
    </row>
    <row r="69" spans="1:2" x14ac:dyDescent="0.25">
      <c r="A69" s="3" t="s">
        <v>3001</v>
      </c>
      <c r="B69" s="279">
        <v>215281</v>
      </c>
    </row>
    <row r="70" spans="1:2" x14ac:dyDescent="0.25">
      <c r="A70" s="3" t="s">
        <v>3002</v>
      </c>
      <c r="B70" s="279">
        <v>112157</v>
      </c>
    </row>
    <row r="71" spans="1:2" x14ac:dyDescent="0.25">
      <c r="A71" s="3" t="s">
        <v>3003</v>
      </c>
      <c r="B71" s="279">
        <v>270371</v>
      </c>
    </row>
    <row r="72" spans="1:2" x14ac:dyDescent="0.25">
      <c r="A72" s="3" t="s">
        <v>3004</v>
      </c>
      <c r="B72" s="279">
        <v>415142</v>
      </c>
    </row>
    <row r="73" spans="1:2" x14ac:dyDescent="0.25">
      <c r="A73" s="3" t="s">
        <v>3005</v>
      </c>
      <c r="B73" s="279">
        <v>3682371</v>
      </c>
    </row>
    <row r="74" spans="1:2" x14ac:dyDescent="0.25">
      <c r="A74" s="283" t="s">
        <v>2542</v>
      </c>
      <c r="B74" s="284">
        <f>'4T1 INTERIOR DESIGNS'!E6</f>
        <v>675000</v>
      </c>
    </row>
    <row r="75" spans="1:2" x14ac:dyDescent="0.25">
      <c r="A75" s="283" t="s">
        <v>2554</v>
      </c>
      <c r="B75" s="285">
        <f>'4T1 GYPSUM WORK'!E11</f>
        <v>3835137.75</v>
      </c>
    </row>
    <row r="76" spans="1:2" x14ac:dyDescent="0.25">
      <c r="A76" s="283" t="s">
        <v>2824</v>
      </c>
      <c r="B76" s="285">
        <f>'4T1 PAINTING MATERIAL'!E15</f>
        <v>478117.26</v>
      </c>
    </row>
    <row r="77" spans="1:2" x14ac:dyDescent="0.25">
      <c r="A77" s="283" t="s">
        <v>2965</v>
      </c>
      <c r="B77" s="285">
        <f>'4T1 SWIMMING POOL MATERIAL'!E13</f>
        <v>1753732.7</v>
      </c>
    </row>
    <row r="78" spans="1:2" x14ac:dyDescent="0.25">
      <c r="A78" s="283" t="s">
        <v>2988</v>
      </c>
      <c r="B78" s="285">
        <f>'4T1 WOOD'!E14</f>
        <v>1609565</v>
      </c>
    </row>
    <row r="79" spans="1:2" x14ac:dyDescent="0.25">
      <c r="A79" s="286" t="s">
        <v>1140</v>
      </c>
      <c r="B79" s="287">
        <f>'4T1 GST Amount '!E64</f>
        <v>72278852.310000002</v>
      </c>
    </row>
    <row r="80" spans="1:2" ht="15.75" thickBot="1" x14ac:dyDescent="0.3">
      <c r="A80" s="143" t="s">
        <v>172</v>
      </c>
      <c r="B80" s="171">
        <f>ROUND(SUBTOTAL(109,B6:B79),0)</f>
        <v>1024211066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7E79-376D-44B1-BE77-C64FB2E2EAB7}">
  <dimension ref="A1:E120"/>
  <sheetViews>
    <sheetView workbookViewId="0">
      <selection activeCell="E120" sqref="E120"/>
    </sheetView>
  </sheetViews>
  <sheetFormatPr defaultRowHeight="15" x14ac:dyDescent="0.25"/>
  <cols>
    <col min="1" max="1" width="9.28515625" bestFit="1" customWidth="1"/>
    <col min="2" max="2" width="62.5703125" bestFit="1" customWidth="1"/>
    <col min="3" max="3" width="8" bestFit="1" customWidth="1"/>
    <col min="4" max="4" width="13.7109375" bestFit="1" customWidth="1"/>
    <col min="5" max="5" width="14.5703125" style="34" bestFit="1" customWidth="1"/>
  </cols>
  <sheetData>
    <row r="1" spans="1:5" ht="15.75" x14ac:dyDescent="0.25">
      <c r="A1" s="302" t="s">
        <v>830</v>
      </c>
      <c r="B1" s="302"/>
      <c r="C1" s="1"/>
      <c r="D1" s="1"/>
      <c r="E1" s="212"/>
    </row>
    <row r="2" spans="1:5" x14ac:dyDescent="0.25">
      <c r="A2" s="294" t="s">
        <v>831</v>
      </c>
      <c r="B2" s="294"/>
      <c r="C2" s="1"/>
      <c r="D2" s="1"/>
      <c r="E2" s="212"/>
    </row>
    <row r="3" spans="1:5" x14ac:dyDescent="0.25">
      <c r="A3" s="294" t="s">
        <v>832</v>
      </c>
      <c r="B3" s="294"/>
      <c r="C3" s="1"/>
      <c r="D3" s="1"/>
      <c r="E3" s="212"/>
    </row>
    <row r="4" spans="1:5" x14ac:dyDescent="0.25">
      <c r="A4" s="294" t="s">
        <v>833</v>
      </c>
      <c r="B4" s="294"/>
      <c r="C4" s="1"/>
      <c r="D4" s="1"/>
      <c r="E4" s="212"/>
    </row>
    <row r="5" spans="1:5" x14ac:dyDescent="0.25">
      <c r="A5" s="294" t="s">
        <v>834</v>
      </c>
      <c r="B5" s="294"/>
      <c r="C5" s="1"/>
      <c r="D5" s="1"/>
      <c r="E5" s="212"/>
    </row>
    <row r="6" spans="1:5" x14ac:dyDescent="0.25">
      <c r="A6" s="296" t="s">
        <v>835</v>
      </c>
      <c r="B6" s="296"/>
      <c r="C6" s="1"/>
      <c r="D6" s="1"/>
      <c r="E6" s="212"/>
    </row>
    <row r="7" spans="1:5" ht="15.75" x14ac:dyDescent="0.25">
      <c r="A7" s="293" t="s">
        <v>1811</v>
      </c>
      <c r="B7" s="293"/>
      <c r="C7" s="1"/>
      <c r="D7" s="1"/>
      <c r="E7" s="212"/>
    </row>
    <row r="8" spans="1:5" x14ac:dyDescent="0.25">
      <c r="A8" s="294" t="s">
        <v>2</v>
      </c>
      <c r="B8" s="294"/>
      <c r="C8" s="1"/>
      <c r="D8" s="1"/>
      <c r="E8" s="212"/>
    </row>
    <row r="9" spans="1:5" x14ac:dyDescent="0.25">
      <c r="A9" s="294" t="s">
        <v>3</v>
      </c>
      <c r="B9" s="294"/>
      <c r="C9" s="1"/>
      <c r="D9" s="1"/>
      <c r="E9" s="212"/>
    </row>
    <row r="10" spans="1:5" x14ac:dyDescent="0.25">
      <c r="A10" s="294" t="s">
        <v>3</v>
      </c>
      <c r="B10" s="294"/>
      <c r="C10" s="1"/>
      <c r="D10" s="1"/>
      <c r="E10" s="212"/>
    </row>
    <row r="11" spans="1:5" x14ac:dyDescent="0.25">
      <c r="A11" s="294" t="s">
        <v>1812</v>
      </c>
      <c r="B11" s="294"/>
      <c r="C11" s="1"/>
      <c r="D11" s="1"/>
      <c r="E11" s="212"/>
    </row>
    <row r="12" spans="1:5" x14ac:dyDescent="0.25">
      <c r="A12" s="2" t="s">
        <v>4</v>
      </c>
      <c r="B12" s="211"/>
      <c r="C12" s="3" t="s">
        <v>5</v>
      </c>
      <c r="D12" s="2" t="s">
        <v>6</v>
      </c>
      <c r="E12" s="213" t="s">
        <v>7</v>
      </c>
    </row>
    <row r="13" spans="1:5" x14ac:dyDescent="0.25">
      <c r="A13" s="146">
        <v>44741</v>
      </c>
      <c r="B13" s="148" t="s">
        <v>1813</v>
      </c>
      <c r="C13" s="77" t="s">
        <v>176</v>
      </c>
      <c r="D13" s="2" t="s">
        <v>1814</v>
      </c>
      <c r="E13" s="214">
        <v>12000</v>
      </c>
    </row>
    <row r="14" spans="1:5" x14ac:dyDescent="0.25">
      <c r="A14" s="146">
        <v>44805</v>
      </c>
      <c r="B14" s="148" t="s">
        <v>1815</v>
      </c>
      <c r="C14" s="77" t="s">
        <v>176</v>
      </c>
      <c r="D14" s="2" t="s">
        <v>1816</v>
      </c>
      <c r="E14" s="214">
        <v>11160</v>
      </c>
    </row>
    <row r="15" spans="1:5" x14ac:dyDescent="0.25">
      <c r="A15" s="146">
        <v>44817</v>
      </c>
      <c r="B15" s="148" t="s">
        <v>1815</v>
      </c>
      <c r="C15" s="77" t="s">
        <v>176</v>
      </c>
      <c r="D15" s="2" t="s">
        <v>1817</v>
      </c>
      <c r="E15" s="214">
        <v>11284</v>
      </c>
    </row>
    <row r="16" spans="1:5" ht="24" x14ac:dyDescent="0.25">
      <c r="A16" s="146">
        <v>44869</v>
      </c>
      <c r="B16" s="148" t="s">
        <v>1818</v>
      </c>
      <c r="C16" s="77" t="s">
        <v>176</v>
      </c>
      <c r="D16" s="254" t="s">
        <v>1819</v>
      </c>
      <c r="E16" s="214">
        <v>25400</v>
      </c>
    </row>
    <row r="17" spans="1:5" ht="24" x14ac:dyDescent="0.25">
      <c r="A17" s="146">
        <v>44882</v>
      </c>
      <c r="B17" s="148" t="s">
        <v>1818</v>
      </c>
      <c r="C17" s="77" t="s">
        <v>176</v>
      </c>
      <c r="D17" s="254" t="s">
        <v>1820</v>
      </c>
      <c r="E17" s="214">
        <v>800</v>
      </c>
    </row>
    <row r="18" spans="1:5" ht="24" x14ac:dyDescent="0.25">
      <c r="A18" s="146">
        <v>44887</v>
      </c>
      <c r="B18" s="148" t="s">
        <v>1818</v>
      </c>
      <c r="C18" s="77" t="s">
        <v>176</v>
      </c>
      <c r="D18" s="254" t="s">
        <v>1821</v>
      </c>
      <c r="E18" s="214">
        <v>10400</v>
      </c>
    </row>
    <row r="19" spans="1:5" ht="24" x14ac:dyDescent="0.25">
      <c r="A19" s="146">
        <v>44896</v>
      </c>
      <c r="B19" s="148" t="s">
        <v>1822</v>
      </c>
      <c r="C19" s="77" t="s">
        <v>176</v>
      </c>
      <c r="D19" s="254" t="s">
        <v>1823</v>
      </c>
      <c r="E19" s="214">
        <v>162500</v>
      </c>
    </row>
    <row r="20" spans="1:5" ht="24" x14ac:dyDescent="0.25">
      <c r="A20" s="146">
        <v>44904</v>
      </c>
      <c r="B20" s="148" t="s">
        <v>1818</v>
      </c>
      <c r="C20" s="77" t="s">
        <v>176</v>
      </c>
      <c r="D20" s="254" t="s">
        <v>1824</v>
      </c>
      <c r="E20" s="214">
        <v>350</v>
      </c>
    </row>
    <row r="21" spans="1:5" ht="24" x14ac:dyDescent="0.25">
      <c r="A21" s="146">
        <v>44910</v>
      </c>
      <c r="B21" s="148" t="s">
        <v>1818</v>
      </c>
      <c r="C21" s="77" t="s">
        <v>176</v>
      </c>
      <c r="D21" s="254" t="s">
        <v>1825</v>
      </c>
      <c r="E21" s="214">
        <v>500</v>
      </c>
    </row>
    <row r="22" spans="1:5" ht="24" x14ac:dyDescent="0.25">
      <c r="A22" s="146">
        <v>44917</v>
      </c>
      <c r="B22" s="148" t="s">
        <v>1818</v>
      </c>
      <c r="C22" s="77" t="s">
        <v>176</v>
      </c>
      <c r="D22" s="254" t="s">
        <v>1826</v>
      </c>
      <c r="E22" s="214">
        <v>500</v>
      </c>
    </row>
    <row r="23" spans="1:5" ht="24" x14ac:dyDescent="0.25">
      <c r="A23" s="146">
        <v>44921</v>
      </c>
      <c r="B23" s="148" t="s">
        <v>1818</v>
      </c>
      <c r="C23" s="77" t="s">
        <v>176</v>
      </c>
      <c r="D23" s="254" t="s">
        <v>1827</v>
      </c>
      <c r="E23" s="214">
        <v>1000</v>
      </c>
    </row>
    <row r="24" spans="1:5" x14ac:dyDescent="0.25">
      <c r="A24" s="146">
        <v>44926</v>
      </c>
      <c r="B24" s="148" t="s">
        <v>1822</v>
      </c>
      <c r="C24" s="77" t="s">
        <v>176</v>
      </c>
      <c r="D24" s="2" t="s">
        <v>1828</v>
      </c>
      <c r="E24" s="214">
        <v>162500</v>
      </c>
    </row>
    <row r="25" spans="1:5" x14ac:dyDescent="0.25">
      <c r="A25" s="146">
        <v>44932</v>
      </c>
      <c r="B25" s="148" t="s">
        <v>1818</v>
      </c>
      <c r="C25" s="77" t="s">
        <v>176</v>
      </c>
      <c r="D25" s="2" t="s">
        <v>1829</v>
      </c>
      <c r="E25" s="214">
        <v>10400</v>
      </c>
    </row>
    <row r="26" spans="1:5" x14ac:dyDescent="0.25">
      <c r="A26" s="146">
        <v>44945</v>
      </c>
      <c r="B26" s="148" t="s">
        <v>1818</v>
      </c>
      <c r="C26" s="77" t="s">
        <v>176</v>
      </c>
      <c r="D26" s="2" t="s">
        <v>1830</v>
      </c>
      <c r="E26" s="214">
        <v>1000</v>
      </c>
    </row>
    <row r="27" spans="1:5" x14ac:dyDescent="0.25">
      <c r="A27" s="146">
        <v>44945</v>
      </c>
      <c r="B27" s="148" t="s">
        <v>1818</v>
      </c>
      <c r="C27" s="77" t="s">
        <v>176</v>
      </c>
      <c r="D27" s="2" t="s">
        <v>1831</v>
      </c>
      <c r="E27" s="214">
        <v>2000</v>
      </c>
    </row>
    <row r="28" spans="1:5" x14ac:dyDescent="0.25">
      <c r="A28" s="146">
        <v>44949</v>
      </c>
      <c r="B28" s="148" t="s">
        <v>1818</v>
      </c>
      <c r="C28" s="77" t="s">
        <v>176</v>
      </c>
      <c r="D28" s="2" t="s">
        <v>1832</v>
      </c>
      <c r="E28" s="214">
        <v>10400</v>
      </c>
    </row>
    <row r="29" spans="1:5" x14ac:dyDescent="0.25">
      <c r="A29" s="146">
        <v>44950</v>
      </c>
      <c r="B29" s="148" t="s">
        <v>1818</v>
      </c>
      <c r="C29" s="77" t="s">
        <v>176</v>
      </c>
      <c r="D29" s="2" t="s">
        <v>1833</v>
      </c>
      <c r="E29" s="214">
        <v>2000</v>
      </c>
    </row>
    <row r="30" spans="1:5" x14ac:dyDescent="0.25">
      <c r="A30" s="146">
        <v>44959</v>
      </c>
      <c r="B30" s="148" t="s">
        <v>1818</v>
      </c>
      <c r="C30" s="77" t="s">
        <v>176</v>
      </c>
      <c r="D30" s="2" t="s">
        <v>1834</v>
      </c>
      <c r="E30" s="214">
        <v>2000</v>
      </c>
    </row>
    <row r="31" spans="1:5" x14ac:dyDescent="0.25">
      <c r="A31" s="146">
        <v>44967</v>
      </c>
      <c r="B31" s="148" t="s">
        <v>1818</v>
      </c>
      <c r="C31" s="77" t="s">
        <v>176</v>
      </c>
      <c r="D31" s="2" t="s">
        <v>1835</v>
      </c>
      <c r="E31" s="214">
        <v>2000</v>
      </c>
    </row>
    <row r="32" spans="1:5" x14ac:dyDescent="0.25">
      <c r="A32" s="146">
        <v>44968</v>
      </c>
      <c r="B32" s="148" t="s">
        <v>1818</v>
      </c>
      <c r="C32" s="77" t="s">
        <v>176</v>
      </c>
      <c r="D32" s="2" t="s">
        <v>1836</v>
      </c>
      <c r="E32" s="214">
        <v>1166.2</v>
      </c>
    </row>
    <row r="33" spans="1:5" x14ac:dyDescent="0.25">
      <c r="A33" s="146">
        <v>44977</v>
      </c>
      <c r="B33" s="148" t="s">
        <v>1818</v>
      </c>
      <c r="C33" s="77" t="s">
        <v>176</v>
      </c>
      <c r="D33" s="2" t="s">
        <v>1837</v>
      </c>
      <c r="E33" s="214">
        <v>11800</v>
      </c>
    </row>
    <row r="34" spans="1:5" x14ac:dyDescent="0.25">
      <c r="A34" s="146">
        <v>44982</v>
      </c>
      <c r="B34" s="148" t="s">
        <v>1838</v>
      </c>
      <c r="C34" s="77" t="s">
        <v>176</v>
      </c>
      <c r="D34" s="2" t="s">
        <v>1839</v>
      </c>
      <c r="E34" s="214">
        <v>3600</v>
      </c>
    </row>
    <row r="35" spans="1:5" x14ac:dyDescent="0.25">
      <c r="A35" s="146">
        <v>44984</v>
      </c>
      <c r="B35" s="148" t="s">
        <v>1818</v>
      </c>
      <c r="C35" s="77" t="s">
        <v>176</v>
      </c>
      <c r="D35" s="2" t="s">
        <v>1840</v>
      </c>
      <c r="E35" s="214">
        <v>2000</v>
      </c>
    </row>
    <row r="36" spans="1:5" x14ac:dyDescent="0.25">
      <c r="A36" s="146">
        <v>44986</v>
      </c>
      <c r="B36" s="148" t="s">
        <v>1838</v>
      </c>
      <c r="C36" s="77" t="s">
        <v>176</v>
      </c>
      <c r="D36" s="2" t="s">
        <v>1841</v>
      </c>
      <c r="E36" s="214">
        <v>9000</v>
      </c>
    </row>
    <row r="37" spans="1:5" x14ac:dyDescent="0.25">
      <c r="A37" s="146">
        <v>44988</v>
      </c>
      <c r="B37" s="148" t="s">
        <v>1838</v>
      </c>
      <c r="C37" s="77" t="s">
        <v>176</v>
      </c>
      <c r="D37" s="2" t="s">
        <v>1842</v>
      </c>
      <c r="E37" s="214">
        <v>17000</v>
      </c>
    </row>
    <row r="38" spans="1:5" x14ac:dyDescent="0.25">
      <c r="A38" s="146">
        <v>45001</v>
      </c>
      <c r="B38" s="148" t="s">
        <v>1942</v>
      </c>
      <c r="C38" s="77" t="s">
        <v>176</v>
      </c>
      <c r="D38" s="2" t="s">
        <v>1943</v>
      </c>
      <c r="E38" s="214">
        <v>64000</v>
      </c>
    </row>
    <row r="39" spans="1:5" x14ac:dyDescent="0.25">
      <c r="A39" s="146">
        <v>45002</v>
      </c>
      <c r="B39" s="148" t="s">
        <v>1944</v>
      </c>
      <c r="C39" s="77" t="s">
        <v>176</v>
      </c>
      <c r="D39" s="2" t="s">
        <v>1945</v>
      </c>
      <c r="E39" s="214">
        <v>6786.19</v>
      </c>
    </row>
    <row r="40" spans="1:5" x14ac:dyDescent="0.25">
      <c r="A40" s="146">
        <v>45014</v>
      </c>
      <c r="B40" s="148" t="s">
        <v>1838</v>
      </c>
      <c r="C40" s="77" t="s">
        <v>176</v>
      </c>
      <c r="D40" s="2" t="s">
        <v>1946</v>
      </c>
      <c r="E40" s="214">
        <v>9000</v>
      </c>
    </row>
    <row r="41" spans="1:5" x14ac:dyDescent="0.25">
      <c r="A41" s="146">
        <v>45020</v>
      </c>
      <c r="B41" s="148" t="s">
        <v>1818</v>
      </c>
      <c r="C41" s="77" t="s">
        <v>176</v>
      </c>
      <c r="D41" s="2" t="s">
        <v>1953</v>
      </c>
      <c r="E41" s="214">
        <v>11800</v>
      </c>
    </row>
    <row r="42" spans="1:5" x14ac:dyDescent="0.25">
      <c r="A42" s="146">
        <v>45020</v>
      </c>
      <c r="B42" s="148" t="s">
        <v>1818</v>
      </c>
      <c r="C42" s="77" t="s">
        <v>176</v>
      </c>
      <c r="D42" s="2" t="s">
        <v>1954</v>
      </c>
      <c r="E42" s="214">
        <v>5000</v>
      </c>
    </row>
    <row r="43" spans="1:5" x14ac:dyDescent="0.25">
      <c r="A43" s="146">
        <v>45027</v>
      </c>
      <c r="B43" s="148" t="s">
        <v>1838</v>
      </c>
      <c r="C43" s="77" t="s">
        <v>176</v>
      </c>
      <c r="D43" s="2" t="s">
        <v>1955</v>
      </c>
      <c r="E43" s="214">
        <v>10800</v>
      </c>
    </row>
    <row r="44" spans="1:5" x14ac:dyDescent="0.25">
      <c r="A44" s="146">
        <v>45028</v>
      </c>
      <c r="B44" s="148" t="s">
        <v>1944</v>
      </c>
      <c r="C44" s="77" t="s">
        <v>176</v>
      </c>
      <c r="D44" s="2" t="s">
        <v>1956</v>
      </c>
      <c r="E44" s="214">
        <v>93308</v>
      </c>
    </row>
    <row r="45" spans="1:5" x14ac:dyDescent="0.25">
      <c r="A45" s="146">
        <v>45062</v>
      </c>
      <c r="B45" s="148" t="s">
        <v>1818</v>
      </c>
      <c r="C45" s="77" t="s">
        <v>176</v>
      </c>
      <c r="D45" s="2" t="s">
        <v>1957</v>
      </c>
      <c r="E45" s="214">
        <v>11800</v>
      </c>
    </row>
    <row r="46" spans="1:5" x14ac:dyDescent="0.25">
      <c r="A46" s="146">
        <v>45063</v>
      </c>
      <c r="B46" s="148" t="s">
        <v>1838</v>
      </c>
      <c r="C46" s="77" t="s">
        <v>176</v>
      </c>
      <c r="D46" s="2" t="s">
        <v>1958</v>
      </c>
      <c r="E46" s="214">
        <v>1800</v>
      </c>
    </row>
    <row r="47" spans="1:5" x14ac:dyDescent="0.25">
      <c r="A47" s="146">
        <v>45050</v>
      </c>
      <c r="B47" s="148" t="s">
        <v>1959</v>
      </c>
      <c r="C47" s="77" t="s">
        <v>176</v>
      </c>
      <c r="D47" s="2" t="s">
        <v>1960</v>
      </c>
      <c r="E47" s="214">
        <v>760200</v>
      </c>
    </row>
    <row r="48" spans="1:5" x14ac:dyDescent="0.25">
      <c r="A48" s="146">
        <v>45055</v>
      </c>
      <c r="B48" s="148" t="s">
        <v>1961</v>
      </c>
      <c r="C48" s="77" t="s">
        <v>1962</v>
      </c>
      <c r="D48" s="2" t="s">
        <v>1963</v>
      </c>
      <c r="E48" s="214">
        <v>1338000</v>
      </c>
    </row>
    <row r="49" spans="1:5" x14ac:dyDescent="0.25">
      <c r="A49" s="153">
        <v>45055</v>
      </c>
      <c r="B49" s="154" t="s">
        <v>1961</v>
      </c>
      <c r="C49" s="155" t="s">
        <v>1962</v>
      </c>
      <c r="D49" s="156" t="s">
        <v>1964</v>
      </c>
      <c r="E49" s="215">
        <v>1980000</v>
      </c>
    </row>
    <row r="50" spans="1:5" x14ac:dyDescent="0.25">
      <c r="A50" s="153">
        <v>45057</v>
      </c>
      <c r="B50" s="154" t="s">
        <v>836</v>
      </c>
      <c r="C50" s="155" t="s">
        <v>176</v>
      </c>
      <c r="D50" s="156" t="s">
        <v>1965</v>
      </c>
      <c r="E50" s="215">
        <v>8680</v>
      </c>
    </row>
    <row r="51" spans="1:5" x14ac:dyDescent="0.25">
      <c r="A51" s="153">
        <v>45057</v>
      </c>
      <c r="B51" s="154" t="s">
        <v>1124</v>
      </c>
      <c r="C51" s="155" t="s">
        <v>176</v>
      </c>
      <c r="D51" s="156" t="s">
        <v>1966</v>
      </c>
      <c r="E51" s="215">
        <v>15000</v>
      </c>
    </row>
    <row r="52" spans="1:5" x14ac:dyDescent="0.25">
      <c r="A52" s="153">
        <v>45064</v>
      </c>
      <c r="B52" s="154" t="s">
        <v>1124</v>
      </c>
      <c r="C52" s="155" t="s">
        <v>176</v>
      </c>
      <c r="D52" s="156" t="s">
        <v>1967</v>
      </c>
      <c r="E52" s="215">
        <v>5000</v>
      </c>
    </row>
    <row r="53" spans="1:5" x14ac:dyDescent="0.25">
      <c r="A53" s="153">
        <v>45064</v>
      </c>
      <c r="B53" s="154" t="s">
        <v>836</v>
      </c>
      <c r="C53" s="155" t="s">
        <v>176</v>
      </c>
      <c r="D53" s="156" t="s">
        <v>1967</v>
      </c>
      <c r="E53" s="215">
        <v>3200</v>
      </c>
    </row>
    <row r="54" spans="1:5" x14ac:dyDescent="0.25">
      <c r="A54" s="153">
        <v>45083</v>
      </c>
      <c r="B54" s="154" t="s">
        <v>1968</v>
      </c>
      <c r="C54" s="155" t="s">
        <v>1962</v>
      </c>
      <c r="D54" s="156" t="s">
        <v>1969</v>
      </c>
      <c r="E54" s="215">
        <v>2659000</v>
      </c>
    </row>
    <row r="55" spans="1:5" x14ac:dyDescent="0.25">
      <c r="A55" s="146"/>
      <c r="B55" s="148"/>
      <c r="C55" s="77"/>
      <c r="D55" s="2"/>
      <c r="E55" s="214">
        <v>33074780</v>
      </c>
    </row>
    <row r="56" spans="1:5" x14ac:dyDescent="0.25">
      <c r="A56" s="146">
        <v>45161</v>
      </c>
      <c r="B56" s="148" t="s">
        <v>1818</v>
      </c>
      <c r="C56" s="77" t="s">
        <v>176</v>
      </c>
      <c r="D56" s="2" t="s">
        <v>2360</v>
      </c>
      <c r="E56" s="214">
        <v>11800</v>
      </c>
    </row>
    <row r="57" spans="1:5" x14ac:dyDescent="0.25">
      <c r="A57" s="146">
        <v>45141</v>
      </c>
      <c r="B57" s="148" t="s">
        <v>1959</v>
      </c>
      <c r="C57" s="77" t="s">
        <v>176</v>
      </c>
      <c r="D57" s="2" t="s">
        <v>2361</v>
      </c>
      <c r="E57" s="214">
        <v>473040</v>
      </c>
    </row>
    <row r="58" spans="1:5" x14ac:dyDescent="0.25">
      <c r="A58" s="153">
        <v>45112</v>
      </c>
      <c r="B58" s="154" t="s">
        <v>2362</v>
      </c>
      <c r="C58" s="155" t="s">
        <v>10</v>
      </c>
      <c r="D58" s="156" t="s">
        <v>2363</v>
      </c>
      <c r="E58" s="215">
        <v>2807500</v>
      </c>
    </row>
    <row r="59" spans="1:5" x14ac:dyDescent="0.25">
      <c r="A59" s="153">
        <v>45112</v>
      </c>
      <c r="B59" s="154" t="s">
        <v>2362</v>
      </c>
      <c r="C59" s="155" t="s">
        <v>10</v>
      </c>
      <c r="D59" s="156" t="s">
        <v>2364</v>
      </c>
      <c r="E59" s="215">
        <v>1696000</v>
      </c>
    </row>
    <row r="60" spans="1:5" x14ac:dyDescent="0.25">
      <c r="A60" s="153">
        <v>45112</v>
      </c>
      <c r="B60" s="154" t="s">
        <v>2362</v>
      </c>
      <c r="C60" s="155" t="s">
        <v>10</v>
      </c>
      <c r="D60" s="156" t="s">
        <v>2365</v>
      </c>
      <c r="E60" s="215">
        <v>600</v>
      </c>
    </row>
    <row r="61" spans="1:5" x14ac:dyDescent="0.25">
      <c r="A61" s="153">
        <v>45112</v>
      </c>
      <c r="B61" s="154" t="s">
        <v>2366</v>
      </c>
      <c r="C61" s="155" t="s">
        <v>176</v>
      </c>
      <c r="D61" s="156" t="s">
        <v>2367</v>
      </c>
      <c r="E61" s="215">
        <v>11000</v>
      </c>
    </row>
    <row r="62" spans="1:5" x14ac:dyDescent="0.25">
      <c r="A62" s="153">
        <v>45112</v>
      </c>
      <c r="B62" s="154" t="s">
        <v>2366</v>
      </c>
      <c r="C62" s="155" t="s">
        <v>176</v>
      </c>
      <c r="D62" s="156" t="s">
        <v>2368</v>
      </c>
      <c r="E62" s="215">
        <v>20000</v>
      </c>
    </row>
    <row r="63" spans="1:5" x14ac:dyDescent="0.25">
      <c r="A63" s="153">
        <v>45112</v>
      </c>
      <c r="B63" s="154" t="s">
        <v>836</v>
      </c>
      <c r="C63" s="155" t="s">
        <v>176</v>
      </c>
      <c r="D63" s="156" t="s">
        <v>2368</v>
      </c>
      <c r="E63" s="215">
        <v>14680</v>
      </c>
    </row>
    <row r="64" spans="1:5" x14ac:dyDescent="0.25">
      <c r="A64" s="153">
        <v>45142</v>
      </c>
      <c r="B64" s="154" t="s">
        <v>2362</v>
      </c>
      <c r="C64" s="155" t="s">
        <v>10</v>
      </c>
      <c r="D64" s="156" t="s">
        <v>2369</v>
      </c>
      <c r="E64" s="215">
        <v>1079000</v>
      </c>
    </row>
    <row r="65" spans="1:5" x14ac:dyDescent="0.25">
      <c r="A65" s="153">
        <v>45146</v>
      </c>
      <c r="B65" s="154" t="s">
        <v>836</v>
      </c>
      <c r="C65" s="155" t="s">
        <v>176</v>
      </c>
      <c r="D65" s="156" t="s">
        <v>2370</v>
      </c>
      <c r="E65" s="215">
        <v>3200</v>
      </c>
    </row>
    <row r="66" spans="1:5" x14ac:dyDescent="0.25">
      <c r="A66" s="153">
        <v>45146</v>
      </c>
      <c r="B66" s="154" t="s">
        <v>2366</v>
      </c>
      <c r="C66" s="155" t="s">
        <v>176</v>
      </c>
      <c r="D66" s="156" t="s">
        <v>2370</v>
      </c>
      <c r="E66" s="215">
        <v>5000</v>
      </c>
    </row>
    <row r="67" spans="1:5" x14ac:dyDescent="0.25">
      <c r="A67" s="153">
        <v>45149</v>
      </c>
      <c r="B67" s="154" t="s">
        <v>2366</v>
      </c>
      <c r="C67" s="155" t="s">
        <v>176</v>
      </c>
      <c r="D67" s="156" t="s">
        <v>2371</v>
      </c>
      <c r="E67" s="215">
        <v>9000</v>
      </c>
    </row>
    <row r="68" spans="1:5" x14ac:dyDescent="0.25">
      <c r="A68" s="153">
        <v>45149</v>
      </c>
      <c r="B68" s="154" t="s">
        <v>2366</v>
      </c>
      <c r="C68" s="155" t="s">
        <v>176</v>
      </c>
      <c r="D68" s="156" t="s">
        <v>2372</v>
      </c>
      <c r="E68" s="215">
        <v>10000</v>
      </c>
    </row>
    <row r="69" spans="1:5" x14ac:dyDescent="0.25">
      <c r="A69" s="153">
        <v>45149</v>
      </c>
      <c r="B69" s="154" t="s">
        <v>836</v>
      </c>
      <c r="C69" s="155" t="s">
        <v>176</v>
      </c>
      <c r="D69" s="156" t="s">
        <v>2372</v>
      </c>
      <c r="E69" s="215">
        <v>1040</v>
      </c>
    </row>
    <row r="70" spans="1:5" x14ac:dyDescent="0.25">
      <c r="A70" s="153">
        <v>45163</v>
      </c>
      <c r="B70" s="154" t="s">
        <v>2373</v>
      </c>
      <c r="C70" s="155" t="s">
        <v>10</v>
      </c>
      <c r="D70" s="156" t="s">
        <v>2374</v>
      </c>
      <c r="E70" s="215">
        <v>2101512</v>
      </c>
    </row>
    <row r="71" spans="1:5" x14ac:dyDescent="0.25">
      <c r="A71" s="153">
        <v>45163</v>
      </c>
      <c r="B71" s="154" t="s">
        <v>2373</v>
      </c>
      <c r="C71" s="155" t="s">
        <v>10</v>
      </c>
      <c r="D71" s="156" t="s">
        <v>2375</v>
      </c>
      <c r="E71" s="215">
        <v>2101512</v>
      </c>
    </row>
    <row r="72" spans="1:5" x14ac:dyDescent="0.25">
      <c r="A72" s="153">
        <v>45167</v>
      </c>
      <c r="B72" s="154" t="s">
        <v>2366</v>
      </c>
      <c r="C72" s="155" t="s">
        <v>176</v>
      </c>
      <c r="D72" s="156" t="s">
        <v>2376</v>
      </c>
      <c r="E72" s="215">
        <v>10000</v>
      </c>
    </row>
    <row r="73" spans="1:5" x14ac:dyDescent="0.25">
      <c r="A73" s="153">
        <v>45167</v>
      </c>
      <c r="B73" s="154" t="s">
        <v>836</v>
      </c>
      <c r="C73" s="155" t="s">
        <v>176</v>
      </c>
      <c r="D73" s="156" t="s">
        <v>2376</v>
      </c>
      <c r="E73" s="215">
        <v>6640</v>
      </c>
    </row>
    <row r="74" spans="1:5" x14ac:dyDescent="0.25">
      <c r="A74" s="153">
        <v>45176</v>
      </c>
      <c r="B74" s="154" t="s">
        <v>2373</v>
      </c>
      <c r="C74" s="155" t="s">
        <v>10</v>
      </c>
      <c r="D74" s="156" t="s">
        <v>2377</v>
      </c>
      <c r="E74" s="215">
        <v>2172012</v>
      </c>
    </row>
    <row r="75" spans="1:5" x14ac:dyDescent="0.25">
      <c r="A75" s="153">
        <v>45176</v>
      </c>
      <c r="B75" s="154" t="s">
        <v>2373</v>
      </c>
      <c r="C75" s="155" t="s">
        <v>10</v>
      </c>
      <c r="D75" s="156" t="s">
        <v>2378</v>
      </c>
      <c r="E75" s="215">
        <v>1410012</v>
      </c>
    </row>
    <row r="76" spans="1:5" x14ac:dyDescent="0.25">
      <c r="A76" s="153">
        <v>45181</v>
      </c>
      <c r="B76" s="154" t="s">
        <v>2373</v>
      </c>
      <c r="C76" s="155" t="s">
        <v>10</v>
      </c>
      <c r="D76" s="156" t="s">
        <v>2379</v>
      </c>
      <c r="E76" s="215">
        <v>2740012</v>
      </c>
    </row>
    <row r="77" spans="1:5" x14ac:dyDescent="0.25">
      <c r="A77" s="153">
        <v>45181</v>
      </c>
      <c r="B77" s="154" t="s">
        <v>836</v>
      </c>
      <c r="C77" s="155" t="s">
        <v>176</v>
      </c>
      <c r="D77" s="156" t="s">
        <v>2380</v>
      </c>
      <c r="E77" s="215">
        <v>6800</v>
      </c>
    </row>
    <row r="78" spans="1:5" x14ac:dyDescent="0.25">
      <c r="A78" s="153">
        <v>45181</v>
      </c>
      <c r="B78" s="154" t="s">
        <v>2366</v>
      </c>
      <c r="C78" s="155" t="s">
        <v>176</v>
      </c>
      <c r="D78" s="156" t="s">
        <v>2380</v>
      </c>
      <c r="E78" s="215">
        <v>10000</v>
      </c>
    </row>
    <row r="79" spans="1:5" x14ac:dyDescent="0.25">
      <c r="A79" s="153">
        <v>45184</v>
      </c>
      <c r="B79" s="154" t="s">
        <v>836</v>
      </c>
      <c r="C79" s="155" t="s">
        <v>176</v>
      </c>
      <c r="D79" s="156" t="s">
        <v>2381</v>
      </c>
      <c r="E79" s="215">
        <v>3280</v>
      </c>
    </row>
    <row r="80" spans="1:5" x14ac:dyDescent="0.25">
      <c r="A80" s="153">
        <v>45184</v>
      </c>
      <c r="B80" s="154" t="s">
        <v>2366</v>
      </c>
      <c r="C80" s="155" t="s">
        <v>176</v>
      </c>
      <c r="D80" s="156" t="s">
        <v>2381</v>
      </c>
      <c r="E80" s="215">
        <v>5000</v>
      </c>
    </row>
    <row r="81" spans="1:5" x14ac:dyDescent="0.25">
      <c r="A81" s="153">
        <v>45230</v>
      </c>
      <c r="B81" s="154" t="s">
        <v>2646</v>
      </c>
      <c r="C81" s="155" t="s">
        <v>176</v>
      </c>
      <c r="D81" s="156" t="s">
        <v>2647</v>
      </c>
      <c r="E81" s="215">
        <v>50000</v>
      </c>
    </row>
    <row r="82" spans="1:5" x14ac:dyDescent="0.25">
      <c r="A82" s="146">
        <v>45238</v>
      </c>
      <c r="B82" s="148" t="s">
        <v>2648</v>
      </c>
      <c r="C82" s="77" t="s">
        <v>176</v>
      </c>
      <c r="D82" s="2" t="s">
        <v>2649</v>
      </c>
      <c r="E82" s="214">
        <v>493450</v>
      </c>
    </row>
    <row r="83" spans="1:5" x14ac:dyDescent="0.25">
      <c r="A83" s="146">
        <v>45248</v>
      </c>
      <c r="B83" s="148" t="s">
        <v>2650</v>
      </c>
      <c r="C83" s="77" t="s">
        <v>176</v>
      </c>
      <c r="D83" s="2" t="s">
        <v>2651</v>
      </c>
      <c r="E83" s="214">
        <v>985000</v>
      </c>
    </row>
    <row r="84" spans="1:5" x14ac:dyDescent="0.25">
      <c r="A84" s="146">
        <v>45253</v>
      </c>
      <c r="B84" s="148" t="s">
        <v>2652</v>
      </c>
      <c r="C84" s="77" t="s">
        <v>176</v>
      </c>
      <c r="D84" s="2" t="s">
        <v>3</v>
      </c>
      <c r="E84" s="214">
        <v>812999.99</v>
      </c>
    </row>
    <row r="85" spans="1:5" x14ac:dyDescent="0.25">
      <c r="A85" s="146">
        <v>45254</v>
      </c>
      <c r="B85" s="148" t="s">
        <v>2653</v>
      </c>
      <c r="C85" s="77" t="s">
        <v>176</v>
      </c>
      <c r="D85" s="2" t="s">
        <v>2654</v>
      </c>
      <c r="E85" s="214">
        <v>800000.12</v>
      </c>
    </row>
    <row r="86" spans="1:5" x14ac:dyDescent="0.25">
      <c r="A86" s="146">
        <v>45272</v>
      </c>
      <c r="B86" s="148" t="s">
        <v>2655</v>
      </c>
      <c r="C86" s="77" t="s">
        <v>176</v>
      </c>
      <c r="D86" s="2" t="s">
        <v>2656</v>
      </c>
      <c r="E86" s="214">
        <v>5000</v>
      </c>
    </row>
    <row r="87" spans="1:5" x14ac:dyDescent="0.25">
      <c r="A87" s="146">
        <v>45273</v>
      </c>
      <c r="B87" s="148" t="s">
        <v>2655</v>
      </c>
      <c r="C87" s="77" t="s">
        <v>176</v>
      </c>
      <c r="D87" s="2" t="s">
        <v>2657</v>
      </c>
      <c r="E87" s="214">
        <v>35000</v>
      </c>
    </row>
    <row r="88" spans="1:5" x14ac:dyDescent="0.25">
      <c r="A88" s="146">
        <v>45275</v>
      </c>
      <c r="B88" s="148" t="s">
        <v>2658</v>
      </c>
      <c r="C88" s="77" t="s">
        <v>176</v>
      </c>
      <c r="D88" s="2" t="s">
        <v>2659</v>
      </c>
      <c r="E88" s="214">
        <v>12900</v>
      </c>
    </row>
    <row r="89" spans="1:5" x14ac:dyDescent="0.25">
      <c r="A89" s="146">
        <v>45278</v>
      </c>
      <c r="B89" s="148" t="s">
        <v>1818</v>
      </c>
      <c r="C89" s="77" t="s">
        <v>176</v>
      </c>
      <c r="D89" s="2" t="s">
        <v>2660</v>
      </c>
      <c r="E89" s="214">
        <v>141600</v>
      </c>
    </row>
    <row r="90" spans="1:5" x14ac:dyDescent="0.25">
      <c r="A90" s="146">
        <v>45278</v>
      </c>
      <c r="B90" s="148" t="s">
        <v>1818</v>
      </c>
      <c r="C90" s="77" t="s">
        <v>176</v>
      </c>
      <c r="D90" s="2" t="s">
        <v>2661</v>
      </c>
      <c r="E90" s="214">
        <v>20000</v>
      </c>
    </row>
    <row r="91" spans="1:5" x14ac:dyDescent="0.25">
      <c r="A91" s="153">
        <v>45203</v>
      </c>
      <c r="B91" s="154" t="s">
        <v>1124</v>
      </c>
      <c r="C91" s="155" t="s">
        <v>176</v>
      </c>
      <c r="D91" s="156" t="s">
        <v>2662</v>
      </c>
      <c r="E91" s="215">
        <v>5000</v>
      </c>
    </row>
    <row r="92" spans="1:5" x14ac:dyDescent="0.25">
      <c r="A92" s="153">
        <v>45203</v>
      </c>
      <c r="B92" s="154" t="s">
        <v>836</v>
      </c>
      <c r="C92" s="155" t="s">
        <v>176</v>
      </c>
      <c r="D92" s="156" t="s">
        <v>2662</v>
      </c>
      <c r="E92" s="215">
        <v>2000</v>
      </c>
    </row>
    <row r="93" spans="1:5" x14ac:dyDescent="0.25">
      <c r="A93" s="153">
        <v>45216</v>
      </c>
      <c r="B93" s="154" t="s">
        <v>2663</v>
      </c>
      <c r="C93" s="155" t="s">
        <v>10</v>
      </c>
      <c r="D93" s="156" t="s">
        <v>2664</v>
      </c>
      <c r="E93" s="215">
        <v>720012</v>
      </c>
    </row>
    <row r="94" spans="1:5" x14ac:dyDescent="0.25">
      <c r="A94" s="153">
        <v>45250</v>
      </c>
      <c r="B94" s="154" t="s">
        <v>2663</v>
      </c>
      <c r="C94" s="155" t="s">
        <v>10</v>
      </c>
      <c r="D94" s="156" t="s">
        <v>2665</v>
      </c>
      <c r="E94" s="215">
        <v>687512</v>
      </c>
    </row>
    <row r="95" spans="1:5" x14ac:dyDescent="0.25">
      <c r="A95" s="153">
        <v>45254</v>
      </c>
      <c r="B95" s="154" t="s">
        <v>2663</v>
      </c>
      <c r="C95" s="155" t="s">
        <v>10</v>
      </c>
      <c r="D95" s="156" t="s">
        <v>2666</v>
      </c>
      <c r="E95" s="215">
        <v>720012</v>
      </c>
    </row>
    <row r="96" spans="1:5" x14ac:dyDescent="0.25">
      <c r="A96" s="153">
        <v>45258</v>
      </c>
      <c r="B96" s="154" t="s">
        <v>2663</v>
      </c>
      <c r="C96" s="155" t="s">
        <v>10</v>
      </c>
      <c r="D96" s="156" t="s">
        <v>2667</v>
      </c>
      <c r="E96" s="215">
        <v>2762000</v>
      </c>
    </row>
    <row r="97" spans="1:5" x14ac:dyDescent="0.25">
      <c r="A97" s="153">
        <v>45261</v>
      </c>
      <c r="B97" s="154" t="s">
        <v>1124</v>
      </c>
      <c r="C97" s="155" t="s">
        <v>176</v>
      </c>
      <c r="D97" s="156" t="s">
        <v>2668</v>
      </c>
      <c r="E97" s="215">
        <v>15000</v>
      </c>
    </row>
    <row r="98" spans="1:5" x14ac:dyDescent="0.25">
      <c r="A98" s="153">
        <v>45261</v>
      </c>
      <c r="B98" s="154" t="s">
        <v>836</v>
      </c>
      <c r="C98" s="155" t="s">
        <v>176</v>
      </c>
      <c r="D98" s="156" t="s">
        <v>2668</v>
      </c>
      <c r="E98" s="215">
        <v>9840</v>
      </c>
    </row>
    <row r="99" spans="1:5" x14ac:dyDescent="0.25">
      <c r="A99" s="153">
        <v>45268</v>
      </c>
      <c r="B99" s="154" t="s">
        <v>1961</v>
      </c>
      <c r="C99" s="155" t="s">
        <v>1962</v>
      </c>
      <c r="D99" s="156" t="s">
        <v>2365</v>
      </c>
      <c r="E99" s="215">
        <v>2688000</v>
      </c>
    </row>
    <row r="100" spans="1:5" x14ac:dyDescent="0.25">
      <c r="A100" s="153">
        <v>45271</v>
      </c>
      <c r="B100" s="154" t="s">
        <v>836</v>
      </c>
      <c r="C100" s="155" t="s">
        <v>176</v>
      </c>
      <c r="D100" s="156" t="s">
        <v>2669</v>
      </c>
      <c r="E100" s="215">
        <v>3280</v>
      </c>
    </row>
    <row r="101" spans="1:5" x14ac:dyDescent="0.25">
      <c r="A101" s="153">
        <v>45271</v>
      </c>
      <c r="B101" s="154" t="s">
        <v>1124</v>
      </c>
      <c r="C101" s="155" t="s">
        <v>176</v>
      </c>
      <c r="D101" s="156" t="s">
        <v>2669</v>
      </c>
      <c r="E101" s="215">
        <v>5000</v>
      </c>
    </row>
    <row r="102" spans="1:5" x14ac:dyDescent="0.25">
      <c r="A102" s="153"/>
      <c r="B102" s="154"/>
      <c r="C102" s="155"/>
      <c r="D102" s="156"/>
      <c r="E102" s="215"/>
    </row>
    <row r="103" spans="1:5" x14ac:dyDescent="0.25">
      <c r="A103" s="153"/>
      <c r="B103" s="154"/>
      <c r="C103" s="155"/>
      <c r="D103" s="156"/>
      <c r="E103" s="215"/>
    </row>
    <row r="104" spans="1:5" x14ac:dyDescent="0.25">
      <c r="A104" s="153"/>
      <c r="B104" s="154"/>
      <c r="C104" s="155"/>
      <c r="D104" s="156"/>
      <c r="E104" s="215"/>
    </row>
    <row r="105" spans="1:5" x14ac:dyDescent="0.25">
      <c r="A105" s="153"/>
      <c r="B105" s="154"/>
      <c r="C105" s="155"/>
      <c r="D105" s="156"/>
      <c r="E105" s="215"/>
    </row>
    <row r="106" spans="1:5" x14ac:dyDescent="0.25">
      <c r="A106" s="153"/>
      <c r="B106" s="154"/>
      <c r="C106" s="155"/>
      <c r="D106" s="156"/>
      <c r="E106" s="215"/>
    </row>
    <row r="107" spans="1:5" x14ac:dyDescent="0.25">
      <c r="A107" s="153"/>
      <c r="B107" s="154"/>
      <c r="C107" s="155"/>
      <c r="D107" s="156"/>
      <c r="E107" s="215"/>
    </row>
    <row r="108" spans="1:5" x14ac:dyDescent="0.25">
      <c r="A108" s="153"/>
      <c r="B108" s="154"/>
      <c r="C108" s="155"/>
      <c r="D108" s="156"/>
      <c r="E108" s="215"/>
    </row>
    <row r="109" spans="1:5" x14ac:dyDescent="0.25">
      <c r="A109" s="153"/>
      <c r="B109" s="154"/>
      <c r="C109" s="155"/>
      <c r="D109" s="156"/>
      <c r="E109" s="215"/>
    </row>
    <row r="110" spans="1:5" x14ac:dyDescent="0.25">
      <c r="A110" s="153"/>
      <c r="B110" s="154"/>
      <c r="C110" s="155"/>
      <c r="D110" s="156"/>
      <c r="E110" s="215"/>
    </row>
    <row r="111" spans="1:5" x14ac:dyDescent="0.25">
      <c r="A111" s="153"/>
      <c r="B111" s="154"/>
      <c r="C111" s="155"/>
      <c r="D111" s="156"/>
      <c r="E111" s="215"/>
    </row>
    <row r="112" spans="1:5" x14ac:dyDescent="0.25">
      <c r="A112" s="153"/>
      <c r="B112" s="154"/>
      <c r="C112" s="155"/>
      <c r="D112" s="156"/>
      <c r="E112" s="215"/>
    </row>
    <row r="113" spans="1:5" x14ac:dyDescent="0.25">
      <c r="A113" s="153"/>
      <c r="B113" s="154"/>
      <c r="C113" s="155"/>
      <c r="D113" s="156"/>
      <c r="E113" s="215"/>
    </row>
    <row r="114" spans="1:5" x14ac:dyDescent="0.25">
      <c r="A114" s="153"/>
      <c r="B114" s="154"/>
      <c r="C114" s="155"/>
      <c r="D114" s="156"/>
      <c r="E114" s="215"/>
    </row>
    <row r="115" spans="1:5" x14ac:dyDescent="0.25">
      <c r="A115" s="153"/>
      <c r="B115" s="154"/>
      <c r="C115" s="155"/>
      <c r="D115" s="156"/>
      <c r="E115" s="215"/>
    </row>
    <row r="116" spans="1:5" x14ac:dyDescent="0.25">
      <c r="A116" s="153"/>
      <c r="B116" s="154"/>
      <c r="C116" s="155"/>
      <c r="D116" s="156"/>
      <c r="E116" s="215"/>
    </row>
    <row r="117" spans="1:5" x14ac:dyDescent="0.25">
      <c r="A117" s="146"/>
      <c r="B117" s="148"/>
      <c r="C117" s="77"/>
      <c r="D117" s="2"/>
      <c r="E117" s="214"/>
    </row>
    <row r="118" spans="1:5" x14ac:dyDescent="0.25">
      <c r="A118" s="146"/>
      <c r="B118" s="148"/>
      <c r="C118" s="77"/>
      <c r="D118" s="2"/>
      <c r="E118" s="214"/>
    </row>
    <row r="119" spans="1:5" x14ac:dyDescent="0.25">
      <c r="A119" s="146"/>
      <c r="B119" s="148"/>
      <c r="C119" s="77"/>
      <c r="D119" s="2"/>
      <c r="E119" s="214"/>
    </row>
    <row r="120" spans="1:5" x14ac:dyDescent="0.25">
      <c r="A120" s="295"/>
      <c r="B120" s="295"/>
      <c r="C120" s="295"/>
      <c r="D120" s="295"/>
      <c r="E120" s="214">
        <f>SUM(E13:E119)</f>
        <v>68213160.5</v>
      </c>
    </row>
  </sheetData>
  <mergeCells count="12">
    <mergeCell ref="A120:D120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8F06-6D4E-49C7-BC5D-D7B956C3CD0A}">
  <dimension ref="A1:H38"/>
  <sheetViews>
    <sheetView workbookViewId="0">
      <selection activeCell="C22" sqref="C22"/>
    </sheetView>
  </sheetViews>
  <sheetFormatPr defaultRowHeight="15" x14ac:dyDescent="0.25"/>
  <cols>
    <col min="2" max="3" width="15.28515625" style="34" bestFit="1" customWidth="1"/>
    <col min="4" max="7" width="14.28515625" style="34" bestFit="1" customWidth="1"/>
    <col min="8" max="8" width="15.28515625" bestFit="1" customWidth="1"/>
  </cols>
  <sheetData>
    <row r="1" spans="1:8" x14ac:dyDescent="0.25">
      <c r="C1" s="34">
        <v>102500000</v>
      </c>
      <c r="H1" s="36">
        <f>C1-C20</f>
        <v>59413097</v>
      </c>
    </row>
    <row r="2" spans="1:8" x14ac:dyDescent="0.25">
      <c r="A2" t="s">
        <v>0</v>
      </c>
      <c r="B2" s="34" t="s">
        <v>1</v>
      </c>
      <c r="C2" s="34" t="s">
        <v>14</v>
      </c>
      <c r="D2" s="34" t="s">
        <v>54</v>
      </c>
      <c r="E2" s="34" t="s">
        <v>14</v>
      </c>
      <c r="F2" s="34" t="s">
        <v>54</v>
      </c>
      <c r="G2" s="34" t="s">
        <v>13</v>
      </c>
      <c r="H2" s="34" t="s">
        <v>55</v>
      </c>
    </row>
    <row r="3" spans="1:8" x14ac:dyDescent="0.25">
      <c r="B3" s="34" t="s">
        <v>1130</v>
      </c>
      <c r="C3" s="34">
        <f>43231+694857+16542</f>
        <v>754630</v>
      </c>
      <c r="D3" s="34">
        <f>C3/10^7</f>
        <v>7.5463000000000002E-2</v>
      </c>
      <c r="E3" s="34">
        <f>C3</f>
        <v>754630</v>
      </c>
      <c r="F3" s="34">
        <f>E3/10^7</f>
        <v>7.5463000000000002E-2</v>
      </c>
      <c r="G3" s="34">
        <f t="shared" ref="G3:G12" si="0">C3-E3</f>
        <v>0</v>
      </c>
      <c r="H3" s="36">
        <f t="shared" ref="H3" si="1">D3-F3</f>
        <v>0</v>
      </c>
    </row>
    <row r="4" spans="1:8" x14ac:dyDescent="0.25">
      <c r="B4" s="34" t="s">
        <v>1412</v>
      </c>
      <c r="C4" s="67">
        <v>957837</v>
      </c>
      <c r="D4" s="34">
        <f t="shared" ref="D4:D18" si="2">C4/10^7</f>
        <v>9.5783699999999999E-2</v>
      </c>
      <c r="E4" s="34">
        <f t="shared" ref="E4:E9" si="3">C4</f>
        <v>957837</v>
      </c>
      <c r="F4" s="34">
        <f t="shared" ref="F4:F15" si="4">E4/10^7</f>
        <v>9.5783699999999999E-2</v>
      </c>
      <c r="G4" s="34">
        <f t="shared" si="0"/>
        <v>0</v>
      </c>
      <c r="H4" s="36"/>
    </row>
    <row r="5" spans="1:8" x14ac:dyDescent="0.25">
      <c r="B5" s="34" t="s">
        <v>1413</v>
      </c>
      <c r="C5" s="67">
        <v>1232872</v>
      </c>
      <c r="D5" s="34">
        <f t="shared" si="2"/>
        <v>0.1232872</v>
      </c>
      <c r="E5" s="34">
        <f t="shared" si="3"/>
        <v>1232872</v>
      </c>
      <c r="F5" s="34">
        <f t="shared" si="4"/>
        <v>0.1232872</v>
      </c>
      <c r="G5" s="34">
        <f t="shared" si="0"/>
        <v>0</v>
      </c>
      <c r="H5" s="36"/>
    </row>
    <row r="6" spans="1:8" x14ac:dyDescent="0.25">
      <c r="B6" s="34" t="s">
        <v>1414</v>
      </c>
      <c r="C6" s="67">
        <v>1651387</v>
      </c>
      <c r="D6" s="34">
        <f t="shared" si="2"/>
        <v>0.1651387</v>
      </c>
      <c r="E6" s="34">
        <f t="shared" si="3"/>
        <v>1651387</v>
      </c>
      <c r="F6" s="34">
        <f t="shared" si="4"/>
        <v>0.1651387</v>
      </c>
      <c r="G6" s="34">
        <f t="shared" si="0"/>
        <v>0</v>
      </c>
      <c r="H6" s="36"/>
    </row>
    <row r="7" spans="1:8" x14ac:dyDescent="0.25">
      <c r="B7" s="34" t="s">
        <v>1808</v>
      </c>
      <c r="C7" s="253">
        <v>1854073</v>
      </c>
      <c r="D7" s="34">
        <f t="shared" si="2"/>
        <v>0.1854073</v>
      </c>
      <c r="E7" s="34">
        <f t="shared" si="3"/>
        <v>1854073</v>
      </c>
      <c r="F7" s="34">
        <f t="shared" si="4"/>
        <v>0.1854073</v>
      </c>
      <c r="G7" s="34">
        <f t="shared" si="0"/>
        <v>0</v>
      </c>
      <c r="H7" s="36"/>
    </row>
    <row r="8" spans="1:8" x14ac:dyDescent="0.25">
      <c r="B8" s="34" t="s">
        <v>1809</v>
      </c>
      <c r="C8" s="253">
        <v>1806968</v>
      </c>
      <c r="D8" s="34">
        <f t="shared" si="2"/>
        <v>0.18069679999999999</v>
      </c>
      <c r="E8" s="34">
        <f t="shared" si="3"/>
        <v>1806968</v>
      </c>
      <c r="F8" s="34">
        <f t="shared" si="4"/>
        <v>0.18069679999999999</v>
      </c>
      <c r="G8" s="34">
        <f t="shared" si="0"/>
        <v>0</v>
      </c>
      <c r="H8" s="36"/>
    </row>
    <row r="9" spans="1:8" x14ac:dyDescent="0.25">
      <c r="B9" s="34" t="s">
        <v>1810</v>
      </c>
      <c r="C9" s="253">
        <v>2431623</v>
      </c>
      <c r="D9" s="34">
        <f t="shared" si="2"/>
        <v>0.2431623</v>
      </c>
      <c r="E9" s="34">
        <f t="shared" si="3"/>
        <v>2431623</v>
      </c>
      <c r="F9" s="34">
        <f t="shared" si="4"/>
        <v>0.2431623</v>
      </c>
      <c r="G9" s="34">
        <f t="shared" si="0"/>
        <v>0</v>
      </c>
      <c r="H9" s="36"/>
    </row>
    <row r="10" spans="1:8" x14ac:dyDescent="0.25">
      <c r="B10" s="34" t="s">
        <v>1950</v>
      </c>
      <c r="C10" s="253">
        <v>2808552</v>
      </c>
      <c r="D10" s="34">
        <f t="shared" si="2"/>
        <v>0.28085520000000003</v>
      </c>
      <c r="E10" s="253">
        <v>2808552</v>
      </c>
      <c r="F10" s="34">
        <f t="shared" si="4"/>
        <v>0.28085520000000003</v>
      </c>
      <c r="G10" s="34">
        <f t="shared" si="0"/>
        <v>0</v>
      </c>
      <c r="H10" s="36"/>
    </row>
    <row r="11" spans="1:8" x14ac:dyDescent="0.25">
      <c r="B11" s="34" t="s">
        <v>1951</v>
      </c>
      <c r="C11" s="253">
        <v>3041628</v>
      </c>
      <c r="D11" s="34">
        <f t="shared" si="2"/>
        <v>0.30416280000000001</v>
      </c>
      <c r="E11" s="253">
        <v>3041628</v>
      </c>
      <c r="F11" s="34">
        <f t="shared" si="4"/>
        <v>0.30416280000000001</v>
      </c>
      <c r="G11" s="34">
        <f t="shared" si="0"/>
        <v>0</v>
      </c>
      <c r="H11" s="36"/>
    </row>
    <row r="12" spans="1:8" x14ac:dyDescent="0.25">
      <c r="B12" s="34" t="s">
        <v>1952</v>
      </c>
      <c r="C12" s="253">
        <v>3342778</v>
      </c>
      <c r="D12" s="34">
        <f t="shared" si="2"/>
        <v>0.33427780000000001</v>
      </c>
      <c r="E12" s="253">
        <v>3342778</v>
      </c>
      <c r="F12" s="34">
        <f t="shared" si="4"/>
        <v>0.33427780000000001</v>
      </c>
      <c r="G12" s="34">
        <f t="shared" si="0"/>
        <v>0</v>
      </c>
      <c r="H12" s="36"/>
    </row>
    <row r="13" spans="1:8" x14ac:dyDescent="0.25">
      <c r="B13" s="34" t="s">
        <v>2640</v>
      </c>
      <c r="C13" s="253">
        <v>3719313</v>
      </c>
      <c r="D13" s="34">
        <f t="shared" si="2"/>
        <v>0.37193130000000002</v>
      </c>
      <c r="E13" s="253">
        <v>3719313</v>
      </c>
      <c r="F13" s="34">
        <f t="shared" si="4"/>
        <v>0.37193130000000002</v>
      </c>
      <c r="H13" s="36"/>
    </row>
    <row r="14" spans="1:8" x14ac:dyDescent="0.25">
      <c r="B14" s="34" t="s">
        <v>2641</v>
      </c>
      <c r="C14" s="253">
        <v>3798677</v>
      </c>
      <c r="D14" s="34">
        <f t="shared" si="2"/>
        <v>0.37986769999999997</v>
      </c>
      <c r="E14" s="253">
        <v>3798677</v>
      </c>
      <c r="F14" s="34">
        <f t="shared" si="4"/>
        <v>0.37986769999999997</v>
      </c>
      <c r="H14" s="36"/>
    </row>
    <row r="15" spans="1:8" x14ac:dyDescent="0.25">
      <c r="B15" s="34" t="s">
        <v>1130</v>
      </c>
      <c r="C15" s="253">
        <v>3682129</v>
      </c>
      <c r="D15" s="34">
        <f t="shared" si="2"/>
        <v>0.36821290000000001</v>
      </c>
      <c r="E15" s="253">
        <v>3682129</v>
      </c>
      <c r="F15" s="34">
        <f t="shared" si="4"/>
        <v>0.36821290000000001</v>
      </c>
      <c r="H15" s="36"/>
    </row>
    <row r="16" spans="1:8" x14ac:dyDescent="0.25">
      <c r="B16" s="34" t="s">
        <v>2645</v>
      </c>
      <c r="C16" s="253">
        <v>3948860</v>
      </c>
      <c r="D16" s="34">
        <f t="shared" si="2"/>
        <v>0.39488600000000001</v>
      </c>
      <c r="H16" s="36"/>
    </row>
    <row r="17" spans="2:8" x14ac:dyDescent="0.25">
      <c r="B17" s="34" t="s">
        <v>1413</v>
      </c>
      <c r="C17" s="253">
        <v>3913772</v>
      </c>
      <c r="D17" s="34">
        <f t="shared" si="2"/>
        <v>0.39137719999999998</v>
      </c>
      <c r="H17" s="36"/>
    </row>
    <row r="18" spans="2:8" x14ac:dyDescent="0.25">
      <c r="B18" s="34" t="s">
        <v>1414</v>
      </c>
      <c r="C18" s="253">
        <v>4141804</v>
      </c>
      <c r="D18" s="34">
        <f t="shared" si="2"/>
        <v>0.4141804</v>
      </c>
      <c r="H18" s="36"/>
    </row>
    <row r="19" spans="2:8" x14ac:dyDescent="0.25">
      <c r="C19" s="253"/>
      <c r="H19" s="36"/>
    </row>
    <row r="20" spans="2:8" x14ac:dyDescent="0.25">
      <c r="C20" s="34">
        <f>SUM(C3:C19)</f>
        <v>43086903</v>
      </c>
      <c r="D20" s="34">
        <f t="shared" ref="D20:F20" si="5">SUM(D3:D19)</f>
        <v>4.3086903000000003</v>
      </c>
      <c r="E20" s="34">
        <f t="shared" si="5"/>
        <v>31082467</v>
      </c>
      <c r="F20" s="34">
        <f t="shared" si="5"/>
        <v>3.1082467000000005</v>
      </c>
      <c r="G20" s="34">
        <f>SUM(G3:G12)</f>
        <v>0</v>
      </c>
      <c r="H20" s="34">
        <f t="shared" ref="H20" si="6">SUM(H3:H9)</f>
        <v>0</v>
      </c>
    </row>
    <row r="22" spans="2:8" x14ac:dyDescent="0.25">
      <c r="B22" s="34">
        <v>102500000</v>
      </c>
      <c r="C22" s="34">
        <f>B22-C20</f>
        <v>59413097</v>
      </c>
    </row>
    <row r="29" spans="2:8" x14ac:dyDescent="0.25">
      <c r="C29" s="34">
        <v>43231</v>
      </c>
    </row>
    <row r="30" spans="2:8" x14ac:dyDescent="0.25">
      <c r="C30" s="34">
        <v>694857</v>
      </c>
    </row>
    <row r="31" spans="2:8" x14ac:dyDescent="0.25">
      <c r="C31" s="34">
        <v>16542</v>
      </c>
    </row>
    <row r="32" spans="2:8" x14ac:dyDescent="0.25">
      <c r="C32" s="34">
        <v>957837</v>
      </c>
    </row>
    <row r="33" spans="3:3" x14ac:dyDescent="0.25">
      <c r="C33" s="34">
        <v>1232872</v>
      </c>
    </row>
    <row r="34" spans="3:3" x14ac:dyDescent="0.25">
      <c r="C34" s="34">
        <v>1651387</v>
      </c>
    </row>
    <row r="35" spans="3:3" x14ac:dyDescent="0.25">
      <c r="C35" s="34">
        <v>1854073</v>
      </c>
    </row>
    <row r="36" spans="3:3" x14ac:dyDescent="0.25">
      <c r="C36" s="34">
        <v>1806968</v>
      </c>
    </row>
    <row r="37" spans="3:3" x14ac:dyDescent="0.25">
      <c r="C37" s="34">
        <v>2431623</v>
      </c>
    </row>
    <row r="38" spans="3:3" x14ac:dyDescent="0.25">
      <c r="C38" s="34">
        <f>SUM(C29:C37)</f>
        <v>10689390</v>
      </c>
    </row>
  </sheetData>
  <phoneticPr fontId="47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D525-8284-40AC-8A79-ED48661C3382}">
  <dimension ref="A1:J1022"/>
  <sheetViews>
    <sheetView workbookViewId="0">
      <selection activeCell="D28" sqref="D28"/>
    </sheetView>
  </sheetViews>
  <sheetFormatPr defaultColWidth="14.42578125" defaultRowHeight="14.25" x14ac:dyDescent="0.2"/>
  <cols>
    <col min="1" max="1" width="4.42578125" style="42" bestFit="1" customWidth="1"/>
    <col min="2" max="2" width="14.5703125" style="42" bestFit="1" customWidth="1"/>
    <col min="3" max="3" width="14.140625" style="42" customWidth="1"/>
    <col min="4" max="4" width="13.140625" style="42" customWidth="1"/>
    <col min="5" max="5" width="11.140625" style="65" bestFit="1" customWidth="1"/>
    <col min="6" max="6" width="16.85546875" style="65" bestFit="1" customWidth="1"/>
    <col min="7" max="7" width="11.140625" style="65" customWidth="1"/>
    <col min="8" max="8" width="15.28515625" style="65" bestFit="1" customWidth="1"/>
    <col min="9" max="16384" width="14.42578125" style="42"/>
  </cols>
  <sheetData>
    <row r="1" spans="1:10" ht="15" x14ac:dyDescent="0.25">
      <c r="A1" s="307" t="s">
        <v>1071</v>
      </c>
      <c r="B1" s="307"/>
      <c r="C1" s="307"/>
      <c r="D1" s="307"/>
      <c r="E1" s="307"/>
      <c r="F1" s="307"/>
      <c r="G1" s="307"/>
      <c r="H1" s="307"/>
    </row>
    <row r="2" spans="1:10" ht="15" x14ac:dyDescent="0.25">
      <c r="A2" s="308" t="s">
        <v>1073</v>
      </c>
      <c r="B2" s="308"/>
      <c r="C2" s="308"/>
      <c r="D2" s="308"/>
      <c r="E2" s="308"/>
      <c r="F2" s="308"/>
      <c r="G2" s="308"/>
      <c r="H2" s="308"/>
    </row>
    <row r="3" spans="1:10" s="43" customFormat="1" ht="49.5" x14ac:dyDescent="0.2">
      <c r="A3" s="57" t="s">
        <v>58</v>
      </c>
      <c r="B3" s="57" t="s">
        <v>59</v>
      </c>
      <c r="C3" s="57" t="s">
        <v>1074</v>
      </c>
      <c r="D3" s="57" t="s">
        <v>1072</v>
      </c>
      <c r="E3" s="56" t="s">
        <v>48</v>
      </c>
      <c r="F3" s="56" t="s">
        <v>49</v>
      </c>
      <c r="G3" s="56" t="s">
        <v>50</v>
      </c>
      <c r="H3" s="56" t="s">
        <v>67</v>
      </c>
    </row>
    <row r="4" spans="1:10" s="43" customFormat="1" ht="16.5" x14ac:dyDescent="0.3">
      <c r="A4" s="58">
        <v>1</v>
      </c>
      <c r="B4" s="199" t="s">
        <v>1075</v>
      </c>
      <c r="C4" s="60"/>
      <c r="D4" s="60"/>
      <c r="E4" s="60"/>
      <c r="F4" s="63">
        <v>99338862</v>
      </c>
      <c r="G4" s="71">
        <v>1</v>
      </c>
      <c r="H4" s="60">
        <v>95324530</v>
      </c>
      <c r="I4" s="43">
        <v>100</v>
      </c>
    </row>
    <row r="5" spans="1:10" ht="16.5" x14ac:dyDescent="0.3">
      <c r="A5" s="58">
        <v>2</v>
      </c>
      <c r="B5" s="199" t="s">
        <v>1059</v>
      </c>
      <c r="C5" s="60">
        <f>'Construction Area'!K4+'Construction Area'!K40</f>
        <v>3392.6499999999996</v>
      </c>
      <c r="D5" s="60">
        <f>C5</f>
        <v>3392.6499999999996</v>
      </c>
      <c r="E5" s="63">
        <v>30000</v>
      </c>
      <c r="F5" s="63">
        <f>E5*C5</f>
        <v>101779499.99999999</v>
      </c>
      <c r="G5" s="71">
        <v>0.75</v>
      </c>
      <c r="H5" s="69">
        <f>G5*F5</f>
        <v>76334624.999999985</v>
      </c>
      <c r="I5" s="42">
        <v>50</v>
      </c>
      <c r="J5" s="210"/>
    </row>
    <row r="6" spans="1:10" ht="16.5" x14ac:dyDescent="0.3">
      <c r="A6" s="58">
        <v>3</v>
      </c>
      <c r="B6" s="199" t="s">
        <v>1060</v>
      </c>
      <c r="C6" s="60">
        <f>'Construction Area'!K5+'Construction Area'!K41</f>
        <v>3392.6499999999996</v>
      </c>
      <c r="D6" s="60">
        <f t="shared" ref="D6:D28" si="0">C6</f>
        <v>3392.6499999999996</v>
      </c>
      <c r="E6" s="63">
        <v>30000</v>
      </c>
      <c r="F6" s="63">
        <f t="shared" ref="F6:F28" si="1">E6*C6</f>
        <v>101779499.99999999</v>
      </c>
      <c r="G6" s="71">
        <v>0.75</v>
      </c>
      <c r="H6" s="69">
        <f t="shared" ref="H6:H28" si="2">G6*F6</f>
        <v>76334624.999999985</v>
      </c>
      <c r="I6" s="42">
        <v>50</v>
      </c>
    </row>
    <row r="7" spans="1:10" ht="16.5" x14ac:dyDescent="0.3">
      <c r="A7" s="58">
        <v>4</v>
      </c>
      <c r="B7" s="199" t="s">
        <v>1061</v>
      </c>
      <c r="C7" s="60">
        <f>'Construction Area'!K6+'Construction Area'!K42</f>
        <v>3392.6499999999996</v>
      </c>
      <c r="D7" s="60">
        <f t="shared" si="0"/>
        <v>3392.6499999999996</v>
      </c>
      <c r="E7" s="63">
        <v>30000</v>
      </c>
      <c r="F7" s="63">
        <f t="shared" si="1"/>
        <v>101779499.99999999</v>
      </c>
      <c r="G7" s="71">
        <v>0.75</v>
      </c>
      <c r="H7" s="69">
        <f t="shared" si="2"/>
        <v>76334624.999999985</v>
      </c>
      <c r="I7" s="42">
        <v>50</v>
      </c>
    </row>
    <row r="8" spans="1:10" ht="16.5" x14ac:dyDescent="0.3">
      <c r="A8" s="58">
        <v>5</v>
      </c>
      <c r="B8" s="200" t="s">
        <v>32</v>
      </c>
      <c r="C8" s="60">
        <f>'Construction Area'!K7+'Construction Area'!K43</f>
        <v>3986.0600000000004</v>
      </c>
      <c r="D8" s="60">
        <f t="shared" si="0"/>
        <v>3986.0600000000004</v>
      </c>
      <c r="E8" s="63">
        <v>30000</v>
      </c>
      <c r="F8" s="63">
        <f t="shared" si="1"/>
        <v>119581800.00000001</v>
      </c>
      <c r="G8" s="71">
        <v>0.5</v>
      </c>
      <c r="H8" s="69">
        <f t="shared" si="2"/>
        <v>59790900.000000007</v>
      </c>
      <c r="I8" s="42">
        <v>50</v>
      </c>
    </row>
    <row r="9" spans="1:10" ht="16.5" x14ac:dyDescent="0.3">
      <c r="A9" s="58">
        <v>6</v>
      </c>
      <c r="B9" s="200" t="s">
        <v>1062</v>
      </c>
      <c r="C9" s="60">
        <f>'Construction Area'!K8+'Construction Area'!K44</f>
        <v>1459.0299999999997</v>
      </c>
      <c r="D9" s="60">
        <f t="shared" si="0"/>
        <v>1459.0299999999997</v>
      </c>
      <c r="E9" s="63">
        <v>30000</v>
      </c>
      <c r="F9" s="63">
        <f t="shared" si="1"/>
        <v>43770899.999999993</v>
      </c>
      <c r="G9" s="71">
        <v>0.75</v>
      </c>
      <c r="H9" s="69">
        <f>G9*F9</f>
        <v>32828174.999999993</v>
      </c>
      <c r="I9" s="42">
        <v>50</v>
      </c>
    </row>
    <row r="10" spans="1:10" ht="16.5" x14ac:dyDescent="0.3">
      <c r="A10" s="58">
        <v>7</v>
      </c>
      <c r="B10" s="199" t="s">
        <v>33</v>
      </c>
      <c r="C10" s="60">
        <f>'Construction Area'!K9+'Construction Area'!K45</f>
        <v>973.05200000000002</v>
      </c>
      <c r="D10" s="60">
        <f t="shared" si="0"/>
        <v>973.05200000000002</v>
      </c>
      <c r="E10" s="63">
        <v>30000</v>
      </c>
      <c r="F10" s="63">
        <f t="shared" si="1"/>
        <v>29191560</v>
      </c>
      <c r="G10" s="71">
        <v>0.75</v>
      </c>
      <c r="H10" s="69">
        <f t="shared" si="2"/>
        <v>21893670</v>
      </c>
      <c r="I10" s="230">
        <f>D10/C10</f>
        <v>1</v>
      </c>
    </row>
    <row r="11" spans="1:10" ht="16.5" x14ac:dyDescent="0.3">
      <c r="A11" s="58">
        <v>8</v>
      </c>
      <c r="B11" s="199" t="s">
        <v>34</v>
      </c>
      <c r="C11" s="60">
        <f>'Construction Area'!K10+'Construction Area'!K46</f>
        <v>968.43200000000002</v>
      </c>
      <c r="D11" s="60">
        <f t="shared" si="0"/>
        <v>968.43200000000002</v>
      </c>
      <c r="E11" s="63">
        <v>30000</v>
      </c>
      <c r="F11" s="63">
        <f t="shared" si="1"/>
        <v>29052960</v>
      </c>
      <c r="G11" s="71">
        <v>0.75</v>
      </c>
      <c r="H11" s="69">
        <f t="shared" si="2"/>
        <v>21789720</v>
      </c>
    </row>
    <row r="12" spans="1:10" ht="16.5" x14ac:dyDescent="0.3">
      <c r="A12" s="58">
        <v>9</v>
      </c>
      <c r="B12" s="199" t="s">
        <v>35</v>
      </c>
      <c r="C12" s="60">
        <f>'Construction Area'!K11+'Construction Area'!K47</f>
        <v>968.43200000000002</v>
      </c>
      <c r="D12" s="60">
        <f t="shared" si="0"/>
        <v>968.43200000000002</v>
      </c>
      <c r="E12" s="63">
        <v>30000</v>
      </c>
      <c r="F12" s="63">
        <f t="shared" si="1"/>
        <v>29052960</v>
      </c>
      <c r="G12" s="71">
        <v>0.75</v>
      </c>
      <c r="H12" s="69">
        <f t="shared" si="2"/>
        <v>21789720</v>
      </c>
    </row>
    <row r="13" spans="1:10" ht="16.5" x14ac:dyDescent="0.3">
      <c r="A13" s="58">
        <v>10</v>
      </c>
      <c r="B13" s="199" t="s">
        <v>36</v>
      </c>
      <c r="C13" s="60">
        <f>'Construction Area'!K12+'Construction Area'!K48</f>
        <v>968.43200000000002</v>
      </c>
      <c r="D13" s="60">
        <f t="shared" si="0"/>
        <v>968.43200000000002</v>
      </c>
      <c r="E13" s="63">
        <v>30000</v>
      </c>
      <c r="F13" s="63">
        <f t="shared" si="1"/>
        <v>29052960</v>
      </c>
      <c r="G13" s="71">
        <v>0.75</v>
      </c>
      <c r="H13" s="69">
        <f t="shared" si="2"/>
        <v>21789720</v>
      </c>
    </row>
    <row r="14" spans="1:10" ht="16.5" x14ac:dyDescent="0.3">
      <c r="A14" s="58">
        <v>11</v>
      </c>
      <c r="B14" s="199" t="s">
        <v>37</v>
      </c>
      <c r="C14" s="60">
        <f>'Construction Area'!K13+'Construction Area'!K49</f>
        <v>968.43200000000002</v>
      </c>
      <c r="D14" s="60">
        <f t="shared" si="0"/>
        <v>968.43200000000002</v>
      </c>
      <c r="E14" s="63">
        <v>30000</v>
      </c>
      <c r="F14" s="63">
        <f t="shared" si="1"/>
        <v>29052960</v>
      </c>
      <c r="G14" s="71">
        <v>0.75</v>
      </c>
      <c r="H14" s="69">
        <f t="shared" si="2"/>
        <v>21789720</v>
      </c>
    </row>
    <row r="15" spans="1:10" ht="16.5" x14ac:dyDescent="0.3">
      <c r="A15" s="58">
        <v>12</v>
      </c>
      <c r="B15" s="199" t="s">
        <v>38</v>
      </c>
      <c r="C15" s="60">
        <f>'Construction Area'!K14+'Construction Area'!K50</f>
        <v>952.94600000000003</v>
      </c>
      <c r="D15" s="60">
        <f t="shared" si="0"/>
        <v>952.94600000000003</v>
      </c>
      <c r="E15" s="63">
        <v>30000</v>
      </c>
      <c r="F15" s="63">
        <f t="shared" si="1"/>
        <v>28588380</v>
      </c>
      <c r="G15" s="71">
        <v>0.75</v>
      </c>
      <c r="H15" s="69">
        <f t="shared" si="2"/>
        <v>21441285</v>
      </c>
    </row>
    <row r="16" spans="1:10" ht="16.5" x14ac:dyDescent="0.3">
      <c r="A16" s="58">
        <v>13</v>
      </c>
      <c r="B16" s="199" t="s">
        <v>39</v>
      </c>
      <c r="C16" s="60">
        <f>'Construction Area'!K15+'Construction Area'!K51</f>
        <v>971.53200000000004</v>
      </c>
      <c r="D16" s="60">
        <f t="shared" si="0"/>
        <v>971.53200000000004</v>
      </c>
      <c r="E16" s="63">
        <v>30000</v>
      </c>
      <c r="F16" s="63">
        <f t="shared" si="1"/>
        <v>29145960</v>
      </c>
      <c r="G16" s="71">
        <v>0.75</v>
      </c>
      <c r="H16" s="69">
        <f t="shared" si="2"/>
        <v>21859470</v>
      </c>
    </row>
    <row r="17" spans="1:8" ht="16.5" x14ac:dyDescent="0.3">
      <c r="A17" s="58">
        <v>14</v>
      </c>
      <c r="B17" s="199" t="s">
        <v>40</v>
      </c>
      <c r="C17" s="60">
        <f>'Construction Area'!K16+'Construction Area'!K52</f>
        <v>968.43200000000002</v>
      </c>
      <c r="D17" s="60">
        <f t="shared" si="0"/>
        <v>968.43200000000002</v>
      </c>
      <c r="E17" s="63">
        <v>30000</v>
      </c>
      <c r="F17" s="63">
        <f t="shared" si="1"/>
        <v>29052960</v>
      </c>
      <c r="G17" s="71">
        <v>0.75</v>
      </c>
      <c r="H17" s="69">
        <f t="shared" si="2"/>
        <v>21789720</v>
      </c>
    </row>
    <row r="18" spans="1:8" ht="16.5" x14ac:dyDescent="0.3">
      <c r="A18" s="58">
        <v>15</v>
      </c>
      <c r="B18" s="199" t="s">
        <v>41</v>
      </c>
      <c r="C18" s="60">
        <f>'Construction Area'!K17+'Construction Area'!K53</f>
        <v>968.43200000000002</v>
      </c>
      <c r="D18" s="60">
        <f t="shared" si="0"/>
        <v>968.43200000000002</v>
      </c>
      <c r="E18" s="63">
        <v>30000</v>
      </c>
      <c r="F18" s="63">
        <f t="shared" si="1"/>
        <v>29052960</v>
      </c>
      <c r="G18" s="71">
        <v>0.75</v>
      </c>
      <c r="H18" s="69">
        <f t="shared" si="2"/>
        <v>21789720</v>
      </c>
    </row>
    <row r="19" spans="1:8" ht="16.5" x14ac:dyDescent="0.3">
      <c r="A19" s="58">
        <v>16</v>
      </c>
      <c r="B19" s="199" t="s">
        <v>42</v>
      </c>
      <c r="C19" s="60">
        <f>'Construction Area'!K18+'Construction Area'!K54</f>
        <v>968.43200000000002</v>
      </c>
      <c r="D19" s="60">
        <f t="shared" si="0"/>
        <v>968.43200000000002</v>
      </c>
      <c r="E19" s="63">
        <v>30000</v>
      </c>
      <c r="F19" s="63">
        <f t="shared" si="1"/>
        <v>29052960</v>
      </c>
      <c r="G19" s="71">
        <v>0.75</v>
      </c>
      <c r="H19" s="69">
        <f t="shared" si="2"/>
        <v>21789720</v>
      </c>
    </row>
    <row r="20" spans="1:8" ht="16.5" x14ac:dyDescent="0.3">
      <c r="A20" s="58">
        <v>17</v>
      </c>
      <c r="B20" s="199" t="s">
        <v>43</v>
      </c>
      <c r="C20" s="60">
        <f>'Construction Area'!K19+'Construction Area'!K55</f>
        <v>968.43200000000002</v>
      </c>
      <c r="D20" s="60">
        <f t="shared" si="0"/>
        <v>968.43200000000002</v>
      </c>
      <c r="E20" s="63">
        <v>30000</v>
      </c>
      <c r="F20" s="63">
        <f t="shared" si="1"/>
        <v>29052960</v>
      </c>
      <c r="G20" s="71">
        <v>0.75</v>
      </c>
      <c r="H20" s="69">
        <f t="shared" si="2"/>
        <v>21789720</v>
      </c>
    </row>
    <row r="21" spans="1:8" ht="16.5" x14ac:dyDescent="0.3">
      <c r="A21" s="58">
        <v>18</v>
      </c>
      <c r="B21" s="199" t="s">
        <v>44</v>
      </c>
      <c r="C21" s="60">
        <f>'Construction Area'!K20+'Construction Area'!K56</f>
        <v>968.43200000000002</v>
      </c>
      <c r="D21" s="60">
        <f t="shared" si="0"/>
        <v>968.43200000000002</v>
      </c>
      <c r="E21" s="63">
        <v>30000</v>
      </c>
      <c r="F21" s="63">
        <f t="shared" si="1"/>
        <v>29052960</v>
      </c>
      <c r="G21" s="71">
        <v>0.75</v>
      </c>
      <c r="H21" s="69">
        <f t="shared" si="2"/>
        <v>21789720</v>
      </c>
    </row>
    <row r="22" spans="1:8" ht="16.5" x14ac:dyDescent="0.3">
      <c r="A22" s="58">
        <v>19</v>
      </c>
      <c r="B22" s="199" t="s">
        <v>45</v>
      </c>
      <c r="C22" s="60">
        <f>'Construction Area'!K21+'Construction Area'!K57</f>
        <v>952.93600000000004</v>
      </c>
      <c r="D22" s="60">
        <f t="shared" si="0"/>
        <v>952.93600000000004</v>
      </c>
      <c r="E22" s="63">
        <v>30000</v>
      </c>
      <c r="F22" s="63">
        <f t="shared" si="1"/>
        <v>28588080</v>
      </c>
      <c r="G22" s="71">
        <v>0.75</v>
      </c>
      <c r="H22" s="69">
        <f t="shared" si="2"/>
        <v>21441060</v>
      </c>
    </row>
    <row r="23" spans="1:8" ht="16.5" x14ac:dyDescent="0.3">
      <c r="A23" s="58">
        <v>20</v>
      </c>
      <c r="B23" s="199" t="s">
        <v>46</v>
      </c>
      <c r="C23" s="60">
        <f>'Construction Area'!K22+'Construction Area'!K58</f>
        <v>971.53200000000004</v>
      </c>
      <c r="D23" s="60">
        <f t="shared" si="0"/>
        <v>971.53200000000004</v>
      </c>
      <c r="E23" s="63">
        <v>30000</v>
      </c>
      <c r="F23" s="63">
        <f>E23*C23</f>
        <v>29145960</v>
      </c>
      <c r="G23" s="71">
        <v>0.75</v>
      </c>
      <c r="H23" s="69">
        <f t="shared" si="2"/>
        <v>21859470</v>
      </c>
    </row>
    <row r="24" spans="1:8" ht="16.5" x14ac:dyDescent="0.3">
      <c r="A24" s="58">
        <v>21</v>
      </c>
      <c r="B24" s="199" t="s">
        <v>1064</v>
      </c>
      <c r="C24" s="60">
        <f>'Construction Area'!K23+'Construction Area'!K59</f>
        <v>968.43200000000002</v>
      </c>
      <c r="D24" s="60">
        <f t="shared" si="0"/>
        <v>968.43200000000002</v>
      </c>
      <c r="E24" s="63">
        <v>30000</v>
      </c>
      <c r="F24" s="63">
        <f t="shared" si="1"/>
        <v>29052960</v>
      </c>
      <c r="G24" s="71">
        <v>0.75</v>
      </c>
      <c r="H24" s="69">
        <f t="shared" si="2"/>
        <v>21789720</v>
      </c>
    </row>
    <row r="25" spans="1:8" ht="16.5" x14ac:dyDescent="0.3">
      <c r="A25" s="58">
        <v>22</v>
      </c>
      <c r="B25" s="199" t="s">
        <v>1065</v>
      </c>
      <c r="C25" s="60">
        <f>'Construction Area'!K24+'Construction Area'!K60</f>
        <v>968.43200000000002</v>
      </c>
      <c r="D25" s="60">
        <f t="shared" si="0"/>
        <v>968.43200000000002</v>
      </c>
      <c r="E25" s="63">
        <v>30000</v>
      </c>
      <c r="F25" s="63">
        <f t="shared" si="1"/>
        <v>29052960</v>
      </c>
      <c r="G25" s="71">
        <v>0.75</v>
      </c>
      <c r="H25" s="69">
        <f t="shared" si="2"/>
        <v>21789720</v>
      </c>
    </row>
    <row r="26" spans="1:8" ht="16.5" x14ac:dyDescent="0.3">
      <c r="A26" s="58">
        <v>23</v>
      </c>
      <c r="B26" s="199" t="s">
        <v>1066</v>
      </c>
      <c r="C26" s="60">
        <f>'Construction Area'!K25+'Construction Area'!K61</f>
        <v>968.43200000000002</v>
      </c>
      <c r="D26" s="60">
        <f t="shared" si="0"/>
        <v>968.43200000000002</v>
      </c>
      <c r="E26" s="63">
        <v>30000</v>
      </c>
      <c r="F26" s="63">
        <f t="shared" si="1"/>
        <v>29052960</v>
      </c>
      <c r="G26" s="71">
        <v>0.75</v>
      </c>
      <c r="H26" s="69">
        <f t="shared" si="2"/>
        <v>21789720</v>
      </c>
    </row>
    <row r="27" spans="1:8" ht="16.5" x14ac:dyDescent="0.3">
      <c r="A27" s="58">
        <v>24</v>
      </c>
      <c r="B27" s="199" t="s">
        <v>1067</v>
      </c>
      <c r="C27" s="60">
        <f>'Construction Area'!K26+'Construction Area'!K62</f>
        <v>968.43200000000002</v>
      </c>
      <c r="D27" s="60">
        <f t="shared" si="0"/>
        <v>968.43200000000002</v>
      </c>
      <c r="E27" s="63">
        <v>30000</v>
      </c>
      <c r="F27" s="63">
        <f t="shared" si="1"/>
        <v>29052960</v>
      </c>
      <c r="G27" s="71">
        <v>0.75</v>
      </c>
      <c r="H27" s="69">
        <f t="shared" si="2"/>
        <v>21789720</v>
      </c>
    </row>
    <row r="28" spans="1:8" ht="16.5" x14ac:dyDescent="0.3">
      <c r="A28" s="58">
        <v>25</v>
      </c>
      <c r="B28" s="199" t="s">
        <v>47</v>
      </c>
      <c r="C28" s="60">
        <f>'Construction Area'!K27+'Construction Area'!K63</f>
        <v>78.3</v>
      </c>
      <c r="D28" s="60">
        <f t="shared" si="0"/>
        <v>78.3</v>
      </c>
      <c r="E28" s="63">
        <v>30000</v>
      </c>
      <c r="F28" s="63">
        <f t="shared" si="1"/>
        <v>2349000</v>
      </c>
      <c r="G28" s="71">
        <v>0.7</v>
      </c>
      <c r="H28" s="69">
        <f t="shared" si="2"/>
        <v>1644300</v>
      </c>
    </row>
    <row r="29" spans="1:8" ht="16.5" x14ac:dyDescent="0.3">
      <c r="A29" s="309" t="s">
        <v>31</v>
      </c>
      <c r="B29" s="310"/>
      <c r="C29" s="62">
        <f>SUM(C5:C28)</f>
        <v>33112.954000000005</v>
      </c>
      <c r="D29" s="62">
        <f>SUM(D5:D28)</f>
        <v>33112.954000000005</v>
      </c>
      <c r="E29" s="62"/>
      <c r="F29" s="62">
        <f>SUM(F4:F28)</f>
        <v>1092727482</v>
      </c>
      <c r="G29" s="207">
        <f>H29/F29</f>
        <v>0.74158754890727641</v>
      </c>
      <c r="H29" s="62">
        <f>SUM(H4:H28)</f>
        <v>810353095</v>
      </c>
    </row>
    <row r="30" spans="1:8" ht="16.5" x14ac:dyDescent="0.3">
      <c r="A30" s="311"/>
      <c r="B30" s="312"/>
      <c r="C30" s="62">
        <v>33112.949999999997</v>
      </c>
      <c r="D30" s="62">
        <v>32550.44</v>
      </c>
      <c r="E30" s="62"/>
      <c r="F30" s="62">
        <v>1092727482</v>
      </c>
      <c r="G30" s="207">
        <v>0.69</v>
      </c>
      <c r="H30" s="62">
        <v>752450842</v>
      </c>
    </row>
    <row r="31" spans="1:8" ht="16.5" x14ac:dyDescent="0.3">
      <c r="A31" s="47"/>
      <c r="B31" s="45"/>
      <c r="C31" s="62">
        <f>C29-C30</f>
        <v>4.0000000080908649E-3</v>
      </c>
      <c r="D31" s="62">
        <f t="shared" ref="D31:H31" si="3">D29-D30</f>
        <v>562.51400000000649</v>
      </c>
      <c r="E31" s="62">
        <f t="shared" si="3"/>
        <v>0</v>
      </c>
      <c r="F31" s="62">
        <f t="shared" si="3"/>
        <v>0</v>
      </c>
      <c r="G31" s="207">
        <f>G29-G30</f>
        <v>5.1587548907276459E-2</v>
      </c>
      <c r="H31" s="62">
        <f t="shared" si="3"/>
        <v>57902253</v>
      </c>
    </row>
    <row r="32" spans="1:8" ht="18.75" x14ac:dyDescent="0.3">
      <c r="A32" s="47"/>
      <c r="B32" s="50"/>
      <c r="C32" s="48"/>
      <c r="D32" s="48"/>
      <c r="E32" s="64"/>
      <c r="F32" s="64"/>
      <c r="G32" s="64"/>
      <c r="H32" s="64"/>
    </row>
    <row r="33" spans="1:8" ht="18.75" x14ac:dyDescent="0.3">
      <c r="A33" s="47"/>
      <c r="B33" s="50"/>
      <c r="C33" s="48"/>
      <c r="D33" s="48"/>
      <c r="E33" s="64"/>
      <c r="F33" s="64"/>
      <c r="G33" s="64"/>
      <c r="H33" s="64"/>
    </row>
    <row r="34" spans="1:8" ht="18.75" x14ac:dyDescent="0.3">
      <c r="A34" s="47"/>
      <c r="B34" s="50"/>
      <c r="C34" s="48"/>
      <c r="D34" s="48"/>
      <c r="E34" s="64"/>
      <c r="F34" s="64"/>
      <c r="G34" s="64"/>
      <c r="H34" s="64"/>
    </row>
    <row r="35" spans="1:8" ht="18.75" x14ac:dyDescent="0.3">
      <c r="A35" s="47"/>
      <c r="B35" s="50"/>
      <c r="C35" s="48"/>
      <c r="D35" s="48"/>
      <c r="E35" s="64"/>
      <c r="F35" s="64"/>
      <c r="G35" s="64"/>
      <c r="H35" s="64"/>
    </row>
    <row r="36" spans="1:8" ht="18.75" x14ac:dyDescent="0.3">
      <c r="A36" s="47"/>
      <c r="B36" s="50"/>
      <c r="C36" s="48"/>
      <c r="D36" s="48"/>
      <c r="E36" s="64"/>
      <c r="F36" s="64"/>
      <c r="G36" s="64"/>
      <c r="H36" s="64"/>
    </row>
    <row r="37" spans="1:8" ht="21" x14ac:dyDescent="0.35">
      <c r="A37" s="47"/>
      <c r="B37" s="51"/>
      <c r="C37" s="48"/>
      <c r="D37" s="48"/>
      <c r="E37" s="64"/>
      <c r="F37" s="64"/>
      <c r="G37" s="64"/>
      <c r="H37" s="64"/>
    </row>
    <row r="38" spans="1:8" ht="18.75" x14ac:dyDescent="0.3">
      <c r="A38" s="47"/>
      <c r="B38" s="50"/>
      <c r="C38" s="48"/>
      <c r="D38" s="48"/>
      <c r="E38" s="66"/>
      <c r="F38" s="66"/>
      <c r="G38" s="66"/>
      <c r="H38" s="66"/>
    </row>
    <row r="39" spans="1:8" ht="18.75" x14ac:dyDescent="0.3">
      <c r="A39" s="47"/>
      <c r="B39" s="50"/>
      <c r="C39" s="48"/>
      <c r="D39" s="48"/>
      <c r="E39" s="68"/>
      <c r="F39" s="68"/>
      <c r="G39" s="68"/>
      <c r="H39" s="68"/>
    </row>
    <row r="40" spans="1:8" ht="18.75" x14ac:dyDescent="0.3">
      <c r="A40" s="47"/>
      <c r="B40" s="50"/>
      <c r="C40" s="48"/>
      <c r="D40" s="48"/>
      <c r="E40" s="68"/>
      <c r="F40" s="68"/>
      <c r="G40" s="68"/>
      <c r="H40" s="68"/>
    </row>
    <row r="41" spans="1:8" ht="18.75" x14ac:dyDescent="0.3">
      <c r="A41" s="47"/>
      <c r="B41" s="50"/>
      <c r="C41" s="48"/>
      <c r="D41" s="48"/>
      <c r="E41" s="68"/>
      <c r="F41" s="68"/>
      <c r="G41" s="68"/>
      <c r="H41" s="68"/>
    </row>
    <row r="42" spans="1:8" ht="18.75" x14ac:dyDescent="0.3">
      <c r="A42" s="47"/>
      <c r="B42" s="50"/>
      <c r="C42" s="48"/>
      <c r="D42" s="48"/>
      <c r="E42" s="64"/>
      <c r="F42" s="64"/>
      <c r="G42" s="64"/>
      <c r="H42" s="64"/>
    </row>
    <row r="43" spans="1:8" ht="18.75" x14ac:dyDescent="0.3">
      <c r="A43" s="47"/>
      <c r="B43" s="50"/>
      <c r="C43" s="48"/>
      <c r="D43" s="48"/>
      <c r="E43" s="64"/>
      <c r="F43" s="64"/>
      <c r="G43" s="64"/>
      <c r="H43" s="64"/>
    </row>
    <row r="44" spans="1:8" ht="18.75" x14ac:dyDescent="0.3">
      <c r="A44" s="47"/>
      <c r="B44" s="50"/>
      <c r="C44" s="48"/>
      <c r="D44" s="48"/>
      <c r="E44" s="64"/>
      <c r="F44" s="64"/>
      <c r="G44" s="64"/>
      <c r="H44" s="64"/>
    </row>
    <row r="45" spans="1:8" ht="18.75" x14ac:dyDescent="0.3">
      <c r="A45" s="47"/>
      <c r="B45" s="50"/>
      <c r="C45" s="48"/>
      <c r="D45" s="48"/>
      <c r="E45" s="64"/>
      <c r="F45" s="64"/>
      <c r="G45" s="64"/>
      <c r="H45" s="64"/>
    </row>
    <row r="46" spans="1:8" ht="18.75" x14ac:dyDescent="0.3">
      <c r="A46" s="47"/>
      <c r="B46" s="50"/>
      <c r="C46" s="48"/>
      <c r="D46" s="48"/>
      <c r="E46" s="64"/>
      <c r="F46" s="64"/>
      <c r="G46" s="64"/>
      <c r="H46" s="64"/>
    </row>
    <row r="47" spans="1:8" ht="18.75" x14ac:dyDescent="0.3">
      <c r="A47" s="47"/>
      <c r="B47" s="50"/>
      <c r="C47" s="48"/>
      <c r="D47" s="48"/>
      <c r="E47" s="64"/>
      <c r="F47" s="64"/>
      <c r="G47" s="64"/>
      <c r="H47" s="64"/>
    </row>
    <row r="48" spans="1:8" ht="18.75" x14ac:dyDescent="0.3">
      <c r="A48" s="47"/>
      <c r="B48" s="50"/>
      <c r="C48" s="48"/>
      <c r="D48" s="48"/>
      <c r="E48" s="64"/>
      <c r="F48" s="64"/>
      <c r="G48" s="64"/>
      <c r="H48" s="64"/>
    </row>
    <row r="49" spans="1:8" ht="18.75" x14ac:dyDescent="0.3">
      <c r="A49" s="47"/>
      <c r="B49" s="50"/>
      <c r="C49" s="48"/>
      <c r="D49" s="48"/>
      <c r="E49" s="64"/>
      <c r="F49" s="64"/>
      <c r="G49" s="64"/>
      <c r="H49" s="64"/>
    </row>
    <row r="50" spans="1:8" ht="18.75" x14ac:dyDescent="0.3">
      <c r="A50" s="47"/>
      <c r="B50" s="50"/>
      <c r="C50" s="48"/>
      <c r="D50" s="48"/>
      <c r="E50" s="64"/>
      <c r="F50" s="64"/>
      <c r="G50" s="64"/>
      <c r="H50" s="64"/>
    </row>
    <row r="51" spans="1:8" ht="18.75" x14ac:dyDescent="0.3">
      <c r="A51" s="47"/>
      <c r="B51" s="50"/>
      <c r="C51" s="48"/>
      <c r="D51" s="48"/>
      <c r="E51" s="64"/>
      <c r="F51" s="64"/>
      <c r="G51" s="64"/>
      <c r="H51" s="64"/>
    </row>
    <row r="52" spans="1:8" ht="18.75" x14ac:dyDescent="0.3">
      <c r="A52" s="47"/>
      <c r="B52" s="50"/>
      <c r="C52" s="48"/>
      <c r="D52" s="48"/>
      <c r="E52" s="64"/>
      <c r="F52" s="64"/>
      <c r="G52" s="64"/>
      <c r="H52" s="64"/>
    </row>
    <row r="53" spans="1:8" ht="18.75" x14ac:dyDescent="0.3">
      <c r="A53" s="47"/>
      <c r="B53" s="50"/>
      <c r="C53" s="48"/>
      <c r="D53" s="48"/>
      <c r="E53" s="64"/>
      <c r="F53" s="64"/>
      <c r="G53" s="64"/>
      <c r="H53" s="64"/>
    </row>
    <row r="54" spans="1:8" ht="15" x14ac:dyDescent="0.25">
      <c r="A54" s="47"/>
      <c r="B54" s="45"/>
      <c r="C54" s="48"/>
      <c r="D54" s="48"/>
      <c r="E54" s="64"/>
      <c r="F54" s="64"/>
      <c r="G54" s="64"/>
      <c r="H54" s="64"/>
    </row>
    <row r="55" spans="1:8" ht="15" x14ac:dyDescent="0.25">
      <c r="A55" s="47"/>
      <c r="B55" s="45"/>
      <c r="C55" s="48"/>
      <c r="D55" s="48"/>
      <c r="E55" s="64"/>
      <c r="F55" s="64"/>
      <c r="G55" s="64"/>
      <c r="H55" s="64"/>
    </row>
    <row r="56" spans="1:8" ht="15" x14ac:dyDescent="0.25">
      <c r="A56" s="47"/>
      <c r="B56" s="45"/>
      <c r="C56" s="48"/>
      <c r="D56" s="48"/>
      <c r="E56" s="64"/>
      <c r="F56" s="64"/>
      <c r="G56" s="64"/>
      <c r="H56" s="64"/>
    </row>
    <row r="57" spans="1:8" ht="15" x14ac:dyDescent="0.25">
      <c r="A57" s="47"/>
      <c r="B57" s="45"/>
      <c r="C57" s="48"/>
      <c r="D57" s="48"/>
      <c r="E57" s="64"/>
      <c r="F57" s="64"/>
      <c r="G57" s="64"/>
      <c r="H57" s="64"/>
    </row>
    <row r="58" spans="1:8" ht="15" x14ac:dyDescent="0.25">
      <c r="A58" s="47"/>
      <c r="B58" s="45"/>
      <c r="C58" s="48"/>
      <c r="D58" s="48"/>
      <c r="E58" s="64"/>
      <c r="F58" s="64"/>
      <c r="G58" s="64"/>
      <c r="H58" s="64"/>
    </row>
    <row r="59" spans="1:8" ht="15" x14ac:dyDescent="0.25">
      <c r="A59" s="47"/>
      <c r="B59" s="45"/>
      <c r="C59" s="48"/>
      <c r="D59" s="48"/>
      <c r="E59" s="64"/>
      <c r="F59" s="64"/>
      <c r="G59" s="64"/>
      <c r="H59" s="64"/>
    </row>
    <row r="60" spans="1:8" ht="15" x14ac:dyDescent="0.25">
      <c r="A60" s="47"/>
      <c r="B60" s="45"/>
      <c r="C60" s="48"/>
      <c r="D60" s="48"/>
      <c r="E60" s="64"/>
      <c r="F60" s="64"/>
      <c r="G60" s="64"/>
      <c r="H60" s="64"/>
    </row>
    <row r="61" spans="1:8" ht="15" x14ac:dyDescent="0.25">
      <c r="A61" s="47"/>
      <c r="B61" s="45"/>
      <c r="C61" s="48"/>
      <c r="D61" s="48"/>
      <c r="E61" s="64"/>
      <c r="F61" s="64"/>
      <c r="G61" s="64"/>
      <c r="H61" s="64"/>
    </row>
    <row r="62" spans="1:8" ht="15" x14ac:dyDescent="0.25">
      <c r="A62" s="47"/>
      <c r="B62" s="45"/>
      <c r="C62" s="48"/>
      <c r="D62" s="48"/>
      <c r="E62" s="64"/>
      <c r="F62" s="64"/>
      <c r="G62" s="64"/>
      <c r="H62" s="64"/>
    </row>
    <row r="63" spans="1:8" ht="15" x14ac:dyDescent="0.25">
      <c r="A63" s="47"/>
      <c r="B63" s="45"/>
      <c r="C63" s="48"/>
      <c r="D63" s="48"/>
      <c r="E63" s="64"/>
      <c r="F63" s="64"/>
      <c r="G63" s="64"/>
      <c r="H63" s="64"/>
    </row>
    <row r="64" spans="1:8" ht="15" x14ac:dyDescent="0.25">
      <c r="A64" s="47"/>
      <c r="B64" s="45"/>
      <c r="C64" s="48"/>
      <c r="D64" s="48"/>
      <c r="E64" s="64"/>
      <c r="F64" s="64"/>
      <c r="G64" s="64"/>
      <c r="H64" s="64"/>
    </row>
    <row r="65" spans="1:8" ht="15" x14ac:dyDescent="0.25">
      <c r="A65" s="47"/>
      <c r="B65" s="45"/>
      <c r="C65" s="48"/>
      <c r="D65" s="48"/>
      <c r="E65" s="64"/>
      <c r="F65" s="64"/>
      <c r="G65" s="64"/>
      <c r="H65" s="64"/>
    </row>
    <row r="66" spans="1:8" ht="15" x14ac:dyDescent="0.25">
      <c r="A66" s="47"/>
      <c r="B66" s="45"/>
      <c r="C66" s="48"/>
      <c r="D66" s="48"/>
      <c r="E66" s="64"/>
      <c r="F66" s="64"/>
      <c r="G66" s="64"/>
      <c r="H66" s="64"/>
    </row>
    <row r="67" spans="1:8" ht="15" x14ac:dyDescent="0.25">
      <c r="A67" s="47"/>
      <c r="B67" s="45"/>
      <c r="C67" s="48"/>
      <c r="D67" s="48"/>
      <c r="E67" s="64"/>
      <c r="F67" s="64"/>
      <c r="G67" s="64"/>
      <c r="H67" s="64"/>
    </row>
    <row r="68" spans="1:8" ht="15" x14ac:dyDescent="0.25">
      <c r="A68" s="47"/>
      <c r="B68" s="45"/>
      <c r="C68" s="48"/>
      <c r="D68" s="48"/>
      <c r="E68" s="64"/>
      <c r="F68" s="64"/>
      <c r="G68" s="64"/>
      <c r="H68" s="64"/>
    </row>
    <row r="69" spans="1:8" ht="15" x14ac:dyDescent="0.25">
      <c r="A69" s="47"/>
      <c r="B69" s="45"/>
      <c r="C69" s="48"/>
      <c r="D69" s="48"/>
      <c r="E69" s="64"/>
      <c r="F69" s="64"/>
      <c r="G69" s="64"/>
      <c r="H69" s="64"/>
    </row>
    <row r="70" spans="1:8" ht="15" x14ac:dyDescent="0.25">
      <c r="A70" s="47"/>
      <c r="B70" s="45"/>
      <c r="C70" s="48"/>
      <c r="D70" s="48"/>
      <c r="E70" s="64"/>
      <c r="F70" s="64"/>
      <c r="G70" s="64"/>
      <c r="H70" s="64"/>
    </row>
    <row r="71" spans="1:8" ht="15" x14ac:dyDescent="0.25">
      <c r="A71" s="47"/>
      <c r="B71" s="45"/>
      <c r="C71" s="48"/>
      <c r="D71" s="48"/>
      <c r="E71" s="64"/>
      <c r="F71" s="64"/>
      <c r="G71" s="64"/>
      <c r="H71" s="64"/>
    </row>
    <row r="72" spans="1:8" ht="15" x14ac:dyDescent="0.25">
      <c r="A72" s="47"/>
      <c r="B72" s="45"/>
      <c r="C72" s="48"/>
      <c r="D72" s="48"/>
      <c r="E72" s="64"/>
      <c r="F72" s="64"/>
      <c r="G72" s="64"/>
      <c r="H72" s="64"/>
    </row>
    <row r="73" spans="1:8" ht="15" x14ac:dyDescent="0.25">
      <c r="A73" s="47"/>
      <c r="B73" s="45"/>
      <c r="C73" s="48"/>
      <c r="D73" s="48"/>
      <c r="E73" s="64"/>
      <c r="F73" s="64"/>
      <c r="G73" s="64"/>
      <c r="H73" s="64"/>
    </row>
    <row r="74" spans="1:8" ht="15" x14ac:dyDescent="0.25">
      <c r="A74" s="47"/>
      <c r="B74" s="45"/>
      <c r="C74" s="48"/>
      <c r="D74" s="48"/>
      <c r="E74" s="64"/>
      <c r="F74" s="64"/>
      <c r="G74" s="64"/>
      <c r="H74" s="64"/>
    </row>
    <row r="75" spans="1:8" ht="15" x14ac:dyDescent="0.25">
      <c r="A75" s="47"/>
      <c r="B75" s="45"/>
      <c r="C75" s="48"/>
      <c r="D75" s="48"/>
      <c r="E75" s="64"/>
      <c r="F75" s="64"/>
      <c r="G75" s="64"/>
      <c r="H75" s="64"/>
    </row>
    <row r="76" spans="1:8" ht="15" x14ac:dyDescent="0.25">
      <c r="A76" s="47"/>
      <c r="B76" s="45"/>
      <c r="C76" s="48"/>
      <c r="D76" s="48"/>
      <c r="E76" s="64"/>
      <c r="F76" s="64"/>
      <c r="G76" s="64"/>
      <c r="H76" s="64"/>
    </row>
    <row r="77" spans="1:8" ht="15" x14ac:dyDescent="0.25">
      <c r="A77" s="47"/>
      <c r="B77" s="45"/>
      <c r="C77" s="48"/>
      <c r="D77" s="48"/>
      <c r="E77" s="64"/>
      <c r="F77" s="64"/>
      <c r="G77" s="64"/>
      <c r="H77" s="64"/>
    </row>
    <row r="78" spans="1:8" ht="15" x14ac:dyDescent="0.25">
      <c r="A78" s="47"/>
      <c r="B78" s="45"/>
      <c r="C78" s="48"/>
      <c r="D78" s="48"/>
      <c r="E78" s="64"/>
      <c r="F78" s="64"/>
      <c r="G78" s="64"/>
      <c r="H78" s="64"/>
    </row>
    <row r="79" spans="1:8" ht="15" x14ac:dyDescent="0.25">
      <c r="A79" s="47"/>
      <c r="B79" s="45"/>
      <c r="C79" s="48"/>
      <c r="D79" s="48"/>
      <c r="E79" s="64"/>
      <c r="F79" s="64"/>
      <c r="G79" s="64"/>
      <c r="H79" s="64"/>
    </row>
    <row r="80" spans="1:8" ht="15" x14ac:dyDescent="0.25">
      <c r="A80" s="47"/>
      <c r="B80" s="45"/>
      <c r="C80" s="48"/>
      <c r="D80" s="48"/>
      <c r="E80" s="64"/>
      <c r="F80" s="64"/>
      <c r="G80" s="64"/>
      <c r="H80" s="64"/>
    </row>
    <row r="81" spans="1:8" ht="15" x14ac:dyDescent="0.25">
      <c r="A81" s="47"/>
      <c r="B81" s="45"/>
      <c r="C81" s="48"/>
      <c r="D81" s="48"/>
      <c r="E81" s="64"/>
      <c r="F81" s="64"/>
      <c r="G81" s="64"/>
      <c r="H81" s="64"/>
    </row>
    <row r="82" spans="1:8" ht="15" x14ac:dyDescent="0.25">
      <c r="A82" s="47"/>
      <c r="B82" s="45"/>
      <c r="C82" s="48"/>
      <c r="D82" s="48"/>
      <c r="E82" s="64"/>
      <c r="F82" s="64"/>
      <c r="G82" s="64"/>
      <c r="H82" s="64"/>
    </row>
    <row r="83" spans="1:8" ht="15" x14ac:dyDescent="0.25">
      <c r="A83" s="47"/>
      <c r="B83" s="45"/>
      <c r="C83" s="48"/>
      <c r="D83" s="48"/>
      <c r="E83" s="64"/>
      <c r="F83" s="64"/>
      <c r="G83" s="64"/>
      <c r="H83" s="64"/>
    </row>
    <row r="84" spans="1:8" ht="15" x14ac:dyDescent="0.25">
      <c r="A84" s="47"/>
      <c r="B84" s="45"/>
      <c r="C84" s="48"/>
      <c r="D84" s="48"/>
      <c r="E84" s="64"/>
      <c r="F84" s="64"/>
      <c r="G84" s="64"/>
      <c r="H84" s="64"/>
    </row>
    <row r="85" spans="1:8" ht="15" x14ac:dyDescent="0.25">
      <c r="A85" s="47"/>
      <c r="B85" s="45"/>
      <c r="C85" s="48"/>
      <c r="D85" s="48"/>
      <c r="E85" s="64"/>
      <c r="F85" s="64"/>
      <c r="G85" s="64"/>
      <c r="H85" s="64"/>
    </row>
    <row r="86" spans="1:8" ht="15" x14ac:dyDescent="0.25">
      <c r="A86" s="47"/>
      <c r="B86" s="45"/>
      <c r="C86" s="48"/>
      <c r="D86" s="48"/>
      <c r="E86" s="64"/>
      <c r="F86" s="64"/>
      <c r="G86" s="64"/>
      <c r="H86" s="64"/>
    </row>
    <row r="87" spans="1:8" ht="15" x14ac:dyDescent="0.25">
      <c r="A87" s="47"/>
      <c r="B87" s="45"/>
      <c r="C87" s="48"/>
      <c r="D87" s="48"/>
      <c r="E87" s="64"/>
      <c r="F87" s="64"/>
      <c r="G87" s="64"/>
      <c r="H87" s="64"/>
    </row>
    <row r="88" spans="1:8" ht="15" x14ac:dyDescent="0.25">
      <c r="A88" s="47"/>
      <c r="B88" s="45"/>
      <c r="C88" s="48"/>
      <c r="D88" s="48"/>
      <c r="E88" s="64"/>
      <c r="F88" s="64"/>
      <c r="G88" s="64"/>
      <c r="H88" s="64"/>
    </row>
    <row r="89" spans="1:8" ht="15" x14ac:dyDescent="0.25">
      <c r="A89" s="47"/>
      <c r="B89" s="45"/>
      <c r="C89" s="48"/>
      <c r="D89" s="48"/>
      <c r="E89" s="64"/>
      <c r="F89" s="64"/>
      <c r="G89" s="64"/>
      <c r="H89" s="64"/>
    </row>
    <row r="90" spans="1:8" ht="15" x14ac:dyDescent="0.25">
      <c r="A90" s="47"/>
      <c r="B90" s="45"/>
      <c r="C90" s="48"/>
      <c r="D90" s="48"/>
      <c r="E90" s="64"/>
      <c r="F90" s="64"/>
      <c r="G90" s="64"/>
      <c r="H90" s="64"/>
    </row>
    <row r="91" spans="1:8" ht="15" x14ac:dyDescent="0.25">
      <c r="A91" s="47"/>
      <c r="B91" s="45"/>
      <c r="C91" s="48"/>
      <c r="D91" s="48"/>
      <c r="E91" s="64"/>
      <c r="F91" s="64"/>
      <c r="G91" s="64"/>
      <c r="H91" s="64"/>
    </row>
    <row r="92" spans="1:8" ht="15" x14ac:dyDescent="0.25">
      <c r="A92" s="47"/>
      <c r="B92" s="45"/>
      <c r="C92" s="48"/>
      <c r="D92" s="48"/>
      <c r="E92" s="64"/>
      <c r="F92" s="64"/>
      <c r="G92" s="64"/>
      <c r="H92" s="64"/>
    </row>
    <row r="93" spans="1:8" ht="15" x14ac:dyDescent="0.25">
      <c r="A93" s="47"/>
      <c r="B93" s="45"/>
      <c r="C93" s="48"/>
      <c r="D93" s="48"/>
      <c r="E93" s="64"/>
      <c r="F93" s="64"/>
      <c r="G93" s="64"/>
      <c r="H93" s="64"/>
    </row>
    <row r="94" spans="1:8" ht="15" x14ac:dyDescent="0.25">
      <c r="A94" s="47"/>
      <c r="B94" s="45"/>
      <c r="C94" s="48"/>
      <c r="D94" s="48"/>
      <c r="E94" s="64"/>
      <c r="F94" s="64"/>
      <c r="G94" s="64"/>
      <c r="H94" s="64"/>
    </row>
    <row r="95" spans="1:8" ht="15" x14ac:dyDescent="0.25">
      <c r="A95" s="47"/>
      <c r="B95" s="45"/>
      <c r="C95" s="48"/>
      <c r="D95" s="48"/>
      <c r="E95" s="64"/>
      <c r="F95" s="64"/>
      <c r="G95" s="64"/>
      <c r="H95" s="64"/>
    </row>
    <row r="96" spans="1:8" ht="15" x14ac:dyDescent="0.25">
      <c r="A96" s="47"/>
      <c r="B96" s="45"/>
      <c r="C96" s="48"/>
      <c r="D96" s="48"/>
      <c r="E96" s="64"/>
      <c r="F96" s="64"/>
      <c r="G96" s="64"/>
      <c r="H96" s="64"/>
    </row>
    <row r="97" spans="1:8" ht="15" x14ac:dyDescent="0.25">
      <c r="A97" s="47"/>
      <c r="B97" s="45"/>
      <c r="C97" s="48"/>
      <c r="D97" s="48"/>
      <c r="E97" s="64"/>
      <c r="F97" s="64"/>
      <c r="G97" s="64"/>
      <c r="H97" s="64"/>
    </row>
    <row r="98" spans="1:8" ht="15" x14ac:dyDescent="0.25">
      <c r="A98" s="47"/>
      <c r="B98" s="45"/>
      <c r="C98" s="48"/>
      <c r="D98" s="48"/>
      <c r="E98" s="64"/>
      <c r="F98" s="64"/>
      <c r="G98" s="64"/>
      <c r="H98" s="64"/>
    </row>
    <row r="99" spans="1:8" ht="15" x14ac:dyDescent="0.25">
      <c r="A99" s="47"/>
      <c r="B99" s="45"/>
      <c r="C99" s="48"/>
      <c r="D99" s="48"/>
      <c r="E99" s="64"/>
      <c r="F99" s="64"/>
      <c r="G99" s="64"/>
      <c r="H99" s="64"/>
    </row>
    <row r="100" spans="1:8" ht="15" x14ac:dyDescent="0.25">
      <c r="A100" s="47"/>
      <c r="B100" s="45"/>
      <c r="C100" s="48"/>
      <c r="D100" s="48"/>
      <c r="E100" s="64"/>
      <c r="F100" s="64"/>
      <c r="G100" s="64"/>
      <c r="H100" s="64"/>
    </row>
    <row r="101" spans="1:8" ht="15" x14ac:dyDescent="0.25">
      <c r="A101" s="47"/>
      <c r="B101" s="45"/>
      <c r="C101" s="48"/>
      <c r="D101" s="48"/>
      <c r="E101" s="64"/>
      <c r="F101" s="64"/>
      <c r="G101" s="64"/>
      <c r="H101" s="64"/>
    </row>
    <row r="102" spans="1:8" ht="15" x14ac:dyDescent="0.25">
      <c r="A102" s="47"/>
      <c r="B102" s="45"/>
      <c r="C102" s="48"/>
      <c r="D102" s="48"/>
      <c r="E102" s="64"/>
      <c r="F102" s="64"/>
      <c r="G102" s="64"/>
      <c r="H102" s="64"/>
    </row>
    <row r="103" spans="1:8" ht="15" x14ac:dyDescent="0.25">
      <c r="A103" s="47"/>
      <c r="B103" s="45"/>
      <c r="C103" s="48"/>
      <c r="D103" s="48"/>
      <c r="E103" s="64"/>
      <c r="F103" s="64"/>
      <c r="G103" s="64"/>
      <c r="H103" s="64"/>
    </row>
    <row r="104" spans="1:8" ht="15" x14ac:dyDescent="0.25">
      <c r="A104" s="47"/>
      <c r="B104" s="45"/>
      <c r="C104" s="48"/>
      <c r="D104" s="48"/>
      <c r="E104" s="64"/>
      <c r="F104" s="64"/>
      <c r="G104" s="64"/>
      <c r="H104" s="64"/>
    </row>
    <row r="105" spans="1:8" ht="15" x14ac:dyDescent="0.25">
      <c r="A105" s="47"/>
      <c r="B105" s="45"/>
      <c r="C105" s="48"/>
      <c r="D105" s="48"/>
      <c r="E105" s="64"/>
      <c r="F105" s="64"/>
      <c r="G105" s="64"/>
      <c r="H105" s="64"/>
    </row>
    <row r="106" spans="1:8" ht="15" x14ac:dyDescent="0.25">
      <c r="A106" s="47"/>
      <c r="B106" s="45"/>
      <c r="C106" s="48"/>
      <c r="D106" s="48"/>
      <c r="E106" s="64"/>
      <c r="F106" s="64"/>
      <c r="G106" s="64"/>
      <c r="H106" s="64"/>
    </row>
    <row r="107" spans="1:8" ht="15" x14ac:dyDescent="0.25">
      <c r="A107" s="47"/>
      <c r="B107" s="45"/>
      <c r="C107" s="48"/>
      <c r="D107" s="48"/>
      <c r="E107" s="64"/>
      <c r="F107" s="64"/>
      <c r="G107" s="64"/>
      <c r="H107" s="64"/>
    </row>
    <row r="108" spans="1:8" ht="15" x14ac:dyDescent="0.25">
      <c r="A108" s="47"/>
      <c r="B108" s="45"/>
      <c r="C108" s="48"/>
      <c r="D108" s="48"/>
      <c r="E108" s="64"/>
      <c r="F108" s="64"/>
      <c r="G108" s="64"/>
      <c r="H108" s="64"/>
    </row>
    <row r="109" spans="1:8" ht="15" x14ac:dyDescent="0.25">
      <c r="A109" s="47"/>
      <c r="B109" s="45"/>
      <c r="C109" s="48"/>
      <c r="D109" s="48"/>
      <c r="E109" s="64"/>
      <c r="F109" s="64"/>
      <c r="G109" s="64"/>
      <c r="H109" s="64"/>
    </row>
    <row r="110" spans="1:8" ht="15" x14ac:dyDescent="0.25">
      <c r="A110" s="47"/>
      <c r="B110" s="45"/>
      <c r="C110" s="48"/>
      <c r="D110" s="48"/>
      <c r="E110" s="64"/>
      <c r="F110" s="64"/>
      <c r="G110" s="64"/>
      <c r="H110" s="64"/>
    </row>
    <row r="111" spans="1:8" ht="15" x14ac:dyDescent="0.25">
      <c r="A111" s="47"/>
      <c r="B111" s="45"/>
      <c r="C111" s="48"/>
      <c r="D111" s="48"/>
      <c r="E111" s="64"/>
      <c r="F111" s="64"/>
      <c r="G111" s="64"/>
      <c r="H111" s="64"/>
    </row>
    <row r="112" spans="1:8" ht="15" x14ac:dyDescent="0.25">
      <c r="A112" s="47"/>
      <c r="B112" s="45"/>
      <c r="C112" s="48"/>
      <c r="D112" s="48"/>
      <c r="E112" s="64"/>
      <c r="F112" s="64"/>
      <c r="G112" s="64"/>
      <c r="H112" s="64"/>
    </row>
    <row r="113" spans="1:8" ht="15" x14ac:dyDescent="0.25">
      <c r="A113" s="47"/>
      <c r="B113" s="45"/>
      <c r="C113" s="48"/>
      <c r="D113" s="48"/>
      <c r="E113" s="64"/>
      <c r="F113" s="64"/>
      <c r="G113" s="64"/>
      <c r="H113" s="64"/>
    </row>
    <row r="114" spans="1:8" ht="15" x14ac:dyDescent="0.25">
      <c r="A114" s="47"/>
      <c r="B114" s="45"/>
      <c r="C114" s="48"/>
      <c r="D114" s="48"/>
      <c r="E114" s="64"/>
      <c r="F114" s="64"/>
      <c r="G114" s="64"/>
      <c r="H114" s="64"/>
    </row>
    <row r="115" spans="1:8" ht="15" x14ac:dyDescent="0.25">
      <c r="A115" s="47"/>
      <c r="B115" s="45"/>
      <c r="C115" s="48"/>
      <c r="D115" s="48"/>
      <c r="E115" s="64"/>
      <c r="F115" s="64"/>
      <c r="G115" s="64"/>
      <c r="H115" s="64"/>
    </row>
    <row r="116" spans="1:8" ht="15" x14ac:dyDescent="0.25">
      <c r="A116" s="47"/>
      <c r="B116" s="45"/>
      <c r="C116" s="48"/>
      <c r="D116" s="48"/>
      <c r="E116" s="64"/>
      <c r="F116" s="64"/>
      <c r="G116" s="64"/>
      <c r="H116" s="64"/>
    </row>
    <row r="117" spans="1:8" ht="15" x14ac:dyDescent="0.25">
      <c r="A117" s="47"/>
      <c r="B117" s="45"/>
      <c r="C117" s="48"/>
      <c r="D117" s="48"/>
      <c r="E117" s="64"/>
      <c r="F117" s="64"/>
      <c r="G117" s="64"/>
      <c r="H117" s="64"/>
    </row>
    <row r="118" spans="1:8" ht="15" x14ac:dyDescent="0.25">
      <c r="A118" s="47"/>
      <c r="B118" s="45"/>
      <c r="C118" s="48"/>
      <c r="D118" s="48"/>
      <c r="E118" s="64"/>
      <c r="F118" s="64"/>
      <c r="G118" s="64"/>
      <c r="H118" s="64"/>
    </row>
    <row r="119" spans="1:8" ht="15" x14ac:dyDescent="0.25">
      <c r="A119" s="47"/>
      <c r="B119" s="45"/>
      <c r="C119" s="48"/>
      <c r="D119" s="48"/>
      <c r="E119" s="64"/>
      <c r="F119" s="64"/>
      <c r="G119" s="64"/>
      <c r="H119" s="64"/>
    </row>
    <row r="120" spans="1:8" ht="15" x14ac:dyDescent="0.25">
      <c r="A120" s="47"/>
      <c r="B120" s="45"/>
      <c r="C120" s="48"/>
      <c r="D120" s="48"/>
      <c r="E120" s="64"/>
      <c r="F120" s="64"/>
      <c r="G120" s="64"/>
      <c r="H120" s="64"/>
    </row>
    <row r="121" spans="1:8" ht="15" x14ac:dyDescent="0.25">
      <c r="A121" s="47"/>
      <c r="B121" s="45"/>
      <c r="C121" s="48"/>
      <c r="D121" s="48"/>
      <c r="E121" s="64"/>
      <c r="F121" s="64"/>
      <c r="G121" s="64"/>
      <c r="H121" s="64"/>
    </row>
    <row r="122" spans="1:8" ht="15" x14ac:dyDescent="0.25">
      <c r="A122" s="47"/>
      <c r="B122" s="45"/>
      <c r="C122" s="48"/>
      <c r="D122" s="48"/>
      <c r="E122" s="64"/>
      <c r="F122" s="64"/>
      <c r="G122" s="64"/>
      <c r="H122" s="64"/>
    </row>
    <row r="123" spans="1:8" ht="15" x14ac:dyDescent="0.25">
      <c r="A123" s="47"/>
      <c r="B123" s="45"/>
      <c r="C123" s="48"/>
      <c r="D123" s="48"/>
      <c r="E123" s="64"/>
      <c r="F123" s="64"/>
      <c r="G123" s="64"/>
      <c r="H123" s="64"/>
    </row>
    <row r="124" spans="1:8" ht="15" x14ac:dyDescent="0.25">
      <c r="A124" s="47"/>
      <c r="B124" s="45"/>
      <c r="C124" s="48"/>
      <c r="D124" s="48"/>
      <c r="E124" s="64"/>
      <c r="F124" s="64"/>
      <c r="G124" s="64"/>
      <c r="H124" s="64"/>
    </row>
    <row r="125" spans="1:8" ht="15" x14ac:dyDescent="0.25">
      <c r="A125" s="47"/>
      <c r="B125" s="45"/>
      <c r="C125" s="48"/>
      <c r="D125" s="48"/>
      <c r="E125" s="64"/>
      <c r="F125" s="64"/>
      <c r="G125" s="64"/>
      <c r="H125" s="64"/>
    </row>
    <row r="126" spans="1:8" ht="15" x14ac:dyDescent="0.25">
      <c r="A126" s="47"/>
      <c r="B126" s="45"/>
      <c r="C126" s="48"/>
      <c r="D126" s="48"/>
      <c r="E126" s="64"/>
      <c r="F126" s="64"/>
      <c r="G126" s="64"/>
      <c r="H126" s="64"/>
    </row>
    <row r="127" spans="1:8" ht="15" x14ac:dyDescent="0.25">
      <c r="A127" s="47"/>
      <c r="B127" s="45"/>
      <c r="C127" s="48"/>
      <c r="D127" s="48"/>
      <c r="E127" s="64"/>
      <c r="F127" s="64"/>
      <c r="G127" s="64"/>
      <c r="H127" s="64"/>
    </row>
    <row r="128" spans="1:8" ht="15" x14ac:dyDescent="0.25">
      <c r="A128" s="47"/>
      <c r="B128" s="45"/>
      <c r="C128" s="48"/>
      <c r="D128" s="48"/>
      <c r="E128" s="64"/>
      <c r="F128" s="64"/>
      <c r="G128" s="64"/>
      <c r="H128" s="64"/>
    </row>
    <row r="129" spans="1:8" ht="15" x14ac:dyDescent="0.25">
      <c r="A129" s="47"/>
      <c r="B129" s="45"/>
      <c r="C129" s="48"/>
      <c r="D129" s="48"/>
      <c r="E129" s="64"/>
      <c r="F129" s="64"/>
      <c r="G129" s="64"/>
      <c r="H129" s="64"/>
    </row>
    <row r="130" spans="1:8" ht="15" x14ac:dyDescent="0.25">
      <c r="A130" s="47"/>
      <c r="B130" s="45"/>
      <c r="C130" s="48"/>
      <c r="D130" s="48"/>
      <c r="E130" s="64"/>
      <c r="F130" s="64"/>
      <c r="G130" s="64"/>
      <c r="H130" s="64"/>
    </row>
    <row r="131" spans="1:8" ht="15" x14ac:dyDescent="0.25">
      <c r="A131" s="47"/>
      <c r="B131" s="45"/>
      <c r="C131" s="48"/>
      <c r="D131" s="48"/>
      <c r="E131" s="64"/>
      <c r="F131" s="64"/>
      <c r="G131" s="64"/>
      <c r="H131" s="64"/>
    </row>
    <row r="132" spans="1:8" ht="15" x14ac:dyDescent="0.25">
      <c r="A132" s="47"/>
      <c r="B132" s="45"/>
      <c r="C132" s="48"/>
      <c r="D132" s="48"/>
      <c r="E132" s="64"/>
      <c r="F132" s="64"/>
      <c r="G132" s="64"/>
      <c r="H132" s="64"/>
    </row>
    <row r="133" spans="1:8" ht="15" x14ac:dyDescent="0.25">
      <c r="A133" s="47"/>
      <c r="B133" s="45"/>
      <c r="C133" s="48"/>
      <c r="D133" s="48"/>
      <c r="E133" s="64"/>
      <c r="F133" s="64"/>
      <c r="G133" s="64"/>
      <c r="H133" s="64"/>
    </row>
    <row r="134" spans="1:8" ht="15" x14ac:dyDescent="0.25">
      <c r="A134" s="47"/>
      <c r="B134" s="45"/>
      <c r="C134" s="48"/>
      <c r="D134" s="48"/>
      <c r="E134" s="64"/>
      <c r="F134" s="64"/>
      <c r="G134" s="64"/>
      <c r="H134" s="64"/>
    </row>
    <row r="135" spans="1:8" ht="15" x14ac:dyDescent="0.25">
      <c r="A135" s="47"/>
      <c r="B135" s="45"/>
      <c r="C135" s="48"/>
      <c r="D135" s="48"/>
      <c r="E135" s="64"/>
      <c r="F135" s="64"/>
      <c r="G135" s="64"/>
      <c r="H135" s="64"/>
    </row>
    <row r="136" spans="1:8" ht="15" x14ac:dyDescent="0.25">
      <c r="A136" s="47"/>
      <c r="B136" s="45"/>
      <c r="C136" s="48"/>
      <c r="D136" s="48"/>
      <c r="E136" s="64"/>
      <c r="F136" s="64"/>
      <c r="G136" s="64"/>
      <c r="H136" s="64"/>
    </row>
    <row r="137" spans="1:8" ht="15" x14ac:dyDescent="0.25">
      <c r="A137" s="47"/>
      <c r="B137" s="45"/>
      <c r="C137" s="48"/>
      <c r="D137" s="48"/>
      <c r="E137" s="64"/>
      <c r="F137" s="64"/>
      <c r="G137" s="64"/>
      <c r="H137" s="64"/>
    </row>
    <row r="138" spans="1:8" ht="15" x14ac:dyDescent="0.25">
      <c r="A138" s="47"/>
      <c r="B138" s="45"/>
      <c r="C138" s="48"/>
      <c r="D138" s="48"/>
      <c r="E138" s="64"/>
      <c r="F138" s="64"/>
      <c r="G138" s="64"/>
      <c r="H138" s="64"/>
    </row>
    <row r="139" spans="1:8" ht="15" x14ac:dyDescent="0.25">
      <c r="A139" s="47"/>
      <c r="B139" s="45"/>
      <c r="C139" s="48"/>
      <c r="D139" s="48"/>
      <c r="E139" s="64"/>
      <c r="F139" s="64"/>
      <c r="G139" s="64"/>
      <c r="H139" s="64"/>
    </row>
    <row r="140" spans="1:8" ht="15" x14ac:dyDescent="0.25">
      <c r="A140" s="47"/>
      <c r="B140" s="45"/>
      <c r="C140" s="48"/>
      <c r="D140" s="48"/>
      <c r="E140" s="64"/>
      <c r="F140" s="64"/>
      <c r="G140" s="64"/>
      <c r="H140" s="64"/>
    </row>
    <row r="141" spans="1:8" ht="15" x14ac:dyDescent="0.25">
      <c r="A141" s="47"/>
      <c r="B141" s="45"/>
      <c r="C141" s="48"/>
      <c r="D141" s="48"/>
      <c r="E141" s="64"/>
      <c r="F141" s="64"/>
      <c r="G141" s="64"/>
      <c r="H141" s="64"/>
    </row>
    <row r="142" spans="1:8" ht="15" x14ac:dyDescent="0.25">
      <c r="A142" s="47"/>
      <c r="B142" s="45"/>
      <c r="C142" s="48"/>
      <c r="D142" s="48"/>
      <c r="E142" s="64"/>
      <c r="F142" s="64"/>
      <c r="G142" s="64"/>
      <c r="H142" s="64"/>
    </row>
    <row r="143" spans="1:8" ht="15" x14ac:dyDescent="0.25">
      <c r="A143" s="47"/>
      <c r="B143" s="45"/>
      <c r="C143" s="48"/>
      <c r="D143" s="48"/>
      <c r="E143" s="64"/>
      <c r="F143" s="64"/>
      <c r="G143" s="64"/>
      <c r="H143" s="64"/>
    </row>
    <row r="144" spans="1:8" ht="15" x14ac:dyDescent="0.25">
      <c r="A144" s="47"/>
      <c r="B144" s="45"/>
      <c r="C144" s="48"/>
      <c r="D144" s="48"/>
      <c r="E144" s="64"/>
      <c r="F144" s="64"/>
      <c r="G144" s="64"/>
      <c r="H144" s="64"/>
    </row>
    <row r="145" spans="1:8" ht="15" x14ac:dyDescent="0.25">
      <c r="A145" s="47"/>
      <c r="B145" s="45"/>
      <c r="C145" s="48"/>
      <c r="D145" s="48"/>
      <c r="E145" s="64"/>
      <c r="F145" s="64"/>
      <c r="G145" s="64"/>
      <c r="H145" s="64"/>
    </row>
    <row r="146" spans="1:8" ht="15" x14ac:dyDescent="0.25">
      <c r="A146" s="47"/>
      <c r="B146" s="45"/>
      <c r="C146" s="48"/>
      <c r="D146" s="48"/>
      <c r="E146" s="64"/>
      <c r="F146" s="64"/>
      <c r="G146" s="64"/>
      <c r="H146" s="64"/>
    </row>
    <row r="147" spans="1:8" ht="15" x14ac:dyDescent="0.25">
      <c r="A147" s="47"/>
      <c r="B147" s="45"/>
      <c r="C147" s="48"/>
      <c r="D147" s="48"/>
      <c r="E147" s="64"/>
      <c r="F147" s="64"/>
      <c r="G147" s="64"/>
      <c r="H147" s="64"/>
    </row>
    <row r="148" spans="1:8" ht="15" x14ac:dyDescent="0.25">
      <c r="A148" s="47"/>
      <c r="B148" s="45"/>
      <c r="C148" s="48"/>
      <c r="D148" s="48"/>
      <c r="E148" s="64"/>
      <c r="F148" s="64"/>
      <c r="G148" s="64"/>
      <c r="H148" s="64"/>
    </row>
    <row r="149" spans="1:8" ht="15" x14ac:dyDescent="0.25">
      <c r="A149" s="47"/>
      <c r="B149" s="45"/>
      <c r="C149" s="48"/>
      <c r="D149" s="48"/>
      <c r="E149" s="64"/>
      <c r="F149" s="64"/>
      <c r="G149" s="64"/>
      <c r="H149" s="64"/>
    </row>
    <row r="150" spans="1:8" ht="15" x14ac:dyDescent="0.25">
      <c r="A150" s="47"/>
      <c r="B150" s="45"/>
      <c r="C150" s="48"/>
      <c r="D150" s="48"/>
      <c r="E150" s="64"/>
      <c r="F150" s="64"/>
      <c r="G150" s="64"/>
      <c r="H150" s="64"/>
    </row>
    <row r="151" spans="1:8" ht="15" x14ac:dyDescent="0.25">
      <c r="A151" s="47"/>
      <c r="B151" s="45"/>
      <c r="C151" s="48"/>
      <c r="D151" s="48"/>
      <c r="E151" s="64"/>
      <c r="F151" s="64"/>
      <c r="G151" s="64"/>
      <c r="H151" s="64"/>
    </row>
    <row r="152" spans="1:8" ht="15" x14ac:dyDescent="0.25">
      <c r="A152" s="47"/>
      <c r="B152" s="45"/>
      <c r="C152" s="48"/>
      <c r="D152" s="48"/>
      <c r="E152" s="64"/>
      <c r="F152" s="64"/>
      <c r="G152" s="64"/>
      <c r="H152" s="64"/>
    </row>
    <row r="153" spans="1:8" ht="15" x14ac:dyDescent="0.25">
      <c r="A153" s="47"/>
      <c r="B153" s="45"/>
      <c r="C153" s="48"/>
      <c r="D153" s="48"/>
      <c r="E153" s="64"/>
      <c r="F153" s="64"/>
      <c r="G153" s="64"/>
      <c r="H153" s="64"/>
    </row>
    <row r="154" spans="1:8" ht="15" x14ac:dyDescent="0.25">
      <c r="A154" s="47"/>
      <c r="B154" s="45"/>
      <c r="C154" s="48"/>
      <c r="D154" s="48"/>
      <c r="E154" s="64"/>
      <c r="F154" s="64"/>
      <c r="G154" s="64"/>
      <c r="H154" s="64"/>
    </row>
    <row r="155" spans="1:8" ht="15" x14ac:dyDescent="0.25">
      <c r="A155" s="47"/>
      <c r="B155" s="45"/>
      <c r="C155" s="48"/>
      <c r="D155" s="48"/>
      <c r="E155" s="64"/>
      <c r="F155" s="64"/>
      <c r="G155" s="64"/>
      <c r="H155" s="64"/>
    </row>
    <row r="156" spans="1:8" ht="15" x14ac:dyDescent="0.25">
      <c r="A156" s="47"/>
      <c r="B156" s="45"/>
      <c r="C156" s="48"/>
      <c r="D156" s="48"/>
      <c r="E156" s="64"/>
      <c r="F156" s="64"/>
      <c r="G156" s="64"/>
      <c r="H156" s="64"/>
    </row>
    <row r="157" spans="1:8" ht="15" x14ac:dyDescent="0.25">
      <c r="A157" s="47"/>
      <c r="B157" s="45"/>
      <c r="C157" s="48"/>
      <c r="D157" s="48"/>
      <c r="E157" s="64"/>
      <c r="F157" s="64"/>
      <c r="G157" s="64"/>
      <c r="H157" s="64"/>
    </row>
    <row r="158" spans="1:8" ht="15" x14ac:dyDescent="0.25">
      <c r="A158" s="47"/>
      <c r="B158" s="45"/>
      <c r="C158" s="48"/>
      <c r="D158" s="48"/>
      <c r="E158" s="64"/>
      <c r="F158" s="64"/>
      <c r="G158" s="64"/>
      <c r="H158" s="64"/>
    </row>
    <row r="159" spans="1:8" ht="15" x14ac:dyDescent="0.25">
      <c r="A159" s="47"/>
      <c r="B159" s="45"/>
      <c r="C159" s="48"/>
      <c r="D159" s="48"/>
      <c r="E159" s="64"/>
      <c r="F159" s="64"/>
      <c r="G159" s="64"/>
      <c r="H159" s="64"/>
    </row>
    <row r="160" spans="1:8" ht="15" x14ac:dyDescent="0.25">
      <c r="A160" s="47"/>
      <c r="B160" s="45"/>
      <c r="C160" s="48"/>
      <c r="D160" s="48"/>
      <c r="E160" s="64"/>
      <c r="F160" s="64"/>
      <c r="G160" s="64"/>
      <c r="H160" s="64"/>
    </row>
    <row r="161" spans="1:8" ht="15" x14ac:dyDescent="0.25">
      <c r="A161" s="47"/>
      <c r="B161" s="45"/>
      <c r="C161" s="48"/>
      <c r="D161" s="48"/>
      <c r="E161" s="64"/>
      <c r="F161" s="64"/>
      <c r="G161" s="64"/>
      <c r="H161" s="64"/>
    </row>
    <row r="162" spans="1:8" ht="15" x14ac:dyDescent="0.25">
      <c r="A162" s="47"/>
      <c r="B162" s="45"/>
      <c r="C162" s="48"/>
      <c r="D162" s="48"/>
      <c r="E162" s="64"/>
      <c r="F162" s="64"/>
      <c r="G162" s="64"/>
      <c r="H162" s="64"/>
    </row>
    <row r="163" spans="1:8" ht="15" x14ac:dyDescent="0.25">
      <c r="A163" s="47"/>
      <c r="B163" s="45"/>
      <c r="C163" s="48"/>
      <c r="D163" s="48"/>
      <c r="E163" s="64"/>
      <c r="F163" s="64"/>
      <c r="G163" s="64"/>
      <c r="H163" s="64"/>
    </row>
    <row r="164" spans="1:8" ht="15" x14ac:dyDescent="0.25">
      <c r="A164" s="47"/>
      <c r="B164" s="45"/>
      <c r="C164" s="48"/>
      <c r="D164" s="48"/>
      <c r="E164" s="64"/>
      <c r="F164" s="64"/>
      <c r="G164" s="64"/>
      <c r="H164" s="64"/>
    </row>
    <row r="165" spans="1:8" ht="15" x14ac:dyDescent="0.25">
      <c r="A165" s="47"/>
      <c r="B165" s="45"/>
      <c r="C165" s="48"/>
      <c r="D165" s="48"/>
      <c r="E165" s="64"/>
      <c r="F165" s="64"/>
      <c r="G165" s="64"/>
      <c r="H165" s="64"/>
    </row>
    <row r="166" spans="1:8" ht="15" x14ac:dyDescent="0.25">
      <c r="A166" s="47"/>
      <c r="B166" s="45"/>
      <c r="C166" s="48"/>
      <c r="D166" s="48"/>
      <c r="E166" s="64"/>
      <c r="F166" s="64"/>
      <c r="G166" s="64"/>
      <c r="H166" s="64"/>
    </row>
    <row r="167" spans="1:8" ht="15" x14ac:dyDescent="0.25">
      <c r="A167" s="47"/>
      <c r="B167" s="45"/>
      <c r="C167" s="48"/>
      <c r="D167" s="48"/>
      <c r="E167" s="64"/>
      <c r="F167" s="64"/>
      <c r="G167" s="64"/>
      <c r="H167" s="64"/>
    </row>
    <row r="168" spans="1:8" ht="15" x14ac:dyDescent="0.25">
      <c r="A168" s="47"/>
      <c r="B168" s="45"/>
      <c r="C168" s="48"/>
      <c r="D168" s="48"/>
      <c r="E168" s="64"/>
      <c r="F168" s="64"/>
      <c r="G168" s="64"/>
      <c r="H168" s="64"/>
    </row>
    <row r="169" spans="1:8" ht="15" x14ac:dyDescent="0.25">
      <c r="A169" s="47"/>
      <c r="B169" s="45"/>
      <c r="C169" s="48"/>
      <c r="D169" s="48"/>
      <c r="E169" s="64"/>
      <c r="F169" s="64"/>
      <c r="G169" s="64"/>
      <c r="H169" s="64"/>
    </row>
    <row r="170" spans="1:8" ht="15" x14ac:dyDescent="0.25">
      <c r="A170" s="47"/>
      <c r="B170" s="45"/>
      <c r="C170" s="48"/>
      <c r="D170" s="48"/>
      <c r="E170" s="64"/>
      <c r="F170" s="64"/>
      <c r="G170" s="64"/>
      <c r="H170" s="64"/>
    </row>
    <row r="171" spans="1:8" ht="15" x14ac:dyDescent="0.25">
      <c r="A171" s="47"/>
      <c r="B171" s="45"/>
      <c r="C171" s="48"/>
      <c r="D171" s="48"/>
      <c r="E171" s="64"/>
      <c r="F171" s="64"/>
      <c r="G171" s="64"/>
      <c r="H171" s="64"/>
    </row>
    <row r="172" spans="1:8" ht="15" x14ac:dyDescent="0.25">
      <c r="A172" s="47"/>
      <c r="B172" s="45"/>
      <c r="C172" s="48"/>
      <c r="D172" s="48"/>
      <c r="E172" s="64"/>
      <c r="F172" s="64"/>
      <c r="G172" s="64"/>
      <c r="H172" s="64"/>
    </row>
    <row r="173" spans="1:8" ht="15" x14ac:dyDescent="0.25">
      <c r="A173" s="47"/>
      <c r="B173" s="45"/>
      <c r="C173" s="48"/>
      <c r="D173" s="48"/>
      <c r="E173" s="64"/>
      <c r="F173" s="64"/>
      <c r="G173" s="64"/>
      <c r="H173" s="64"/>
    </row>
    <row r="174" spans="1:8" ht="15" x14ac:dyDescent="0.25">
      <c r="A174" s="47"/>
      <c r="B174" s="45"/>
      <c r="C174" s="48"/>
      <c r="D174" s="48"/>
      <c r="E174" s="64"/>
      <c r="F174" s="64"/>
      <c r="G174" s="64"/>
      <c r="H174" s="64"/>
    </row>
    <row r="175" spans="1:8" ht="15" x14ac:dyDescent="0.25">
      <c r="A175" s="47"/>
      <c r="B175" s="45"/>
      <c r="C175" s="48"/>
      <c r="D175" s="48"/>
      <c r="E175" s="64"/>
      <c r="F175" s="64"/>
      <c r="G175" s="64"/>
      <c r="H175" s="64"/>
    </row>
    <row r="176" spans="1:8" ht="15" x14ac:dyDescent="0.25">
      <c r="A176" s="47"/>
      <c r="B176" s="45"/>
      <c r="C176" s="48"/>
      <c r="D176" s="48"/>
      <c r="E176" s="64"/>
      <c r="F176" s="64"/>
      <c r="G176" s="64"/>
      <c r="H176" s="64"/>
    </row>
    <row r="177" spans="1:8" ht="15" x14ac:dyDescent="0.25">
      <c r="A177" s="47"/>
      <c r="B177" s="45"/>
      <c r="C177" s="48"/>
      <c r="D177" s="48"/>
      <c r="E177" s="64"/>
      <c r="F177" s="64"/>
      <c r="G177" s="64"/>
      <c r="H177" s="64"/>
    </row>
    <row r="178" spans="1:8" ht="15" x14ac:dyDescent="0.25">
      <c r="A178" s="47"/>
      <c r="B178" s="45"/>
      <c r="C178" s="48"/>
      <c r="D178" s="48"/>
      <c r="E178" s="64"/>
      <c r="F178" s="64"/>
      <c r="G178" s="64"/>
      <c r="H178" s="64"/>
    </row>
    <row r="179" spans="1:8" ht="15" x14ac:dyDescent="0.25">
      <c r="A179" s="47"/>
      <c r="B179" s="45"/>
      <c r="C179" s="48"/>
      <c r="D179" s="48"/>
      <c r="E179" s="64"/>
      <c r="F179" s="64"/>
      <c r="G179" s="64"/>
      <c r="H179" s="64"/>
    </row>
    <row r="180" spans="1:8" ht="15" x14ac:dyDescent="0.25">
      <c r="A180" s="47"/>
      <c r="B180" s="45"/>
      <c r="C180" s="48"/>
      <c r="D180" s="48"/>
      <c r="E180" s="64"/>
      <c r="F180" s="64"/>
      <c r="G180" s="64"/>
      <c r="H180" s="64"/>
    </row>
    <row r="181" spans="1:8" ht="15" x14ac:dyDescent="0.25">
      <c r="A181" s="47"/>
      <c r="B181" s="45"/>
      <c r="C181" s="48"/>
      <c r="D181" s="48"/>
      <c r="E181" s="64"/>
      <c r="F181" s="64"/>
      <c r="G181" s="64"/>
      <c r="H181" s="64"/>
    </row>
    <row r="182" spans="1:8" ht="15" x14ac:dyDescent="0.25">
      <c r="A182" s="47"/>
      <c r="B182" s="45"/>
      <c r="C182" s="48"/>
      <c r="D182" s="48"/>
      <c r="E182" s="64"/>
      <c r="F182" s="64"/>
      <c r="G182" s="64"/>
      <c r="H182" s="64"/>
    </row>
    <row r="183" spans="1:8" ht="15" x14ac:dyDescent="0.25">
      <c r="A183" s="47"/>
      <c r="B183" s="45"/>
      <c r="C183" s="48"/>
      <c r="D183" s="48"/>
      <c r="E183" s="64"/>
      <c r="F183" s="64"/>
      <c r="G183" s="64"/>
      <c r="H183" s="64"/>
    </row>
    <row r="184" spans="1:8" ht="15" x14ac:dyDescent="0.25">
      <c r="A184" s="47"/>
      <c r="B184" s="45"/>
      <c r="C184" s="48"/>
      <c r="D184" s="48"/>
      <c r="E184" s="64"/>
      <c r="F184" s="64"/>
      <c r="G184" s="64"/>
      <c r="H184" s="64"/>
    </row>
    <row r="185" spans="1:8" ht="15" x14ac:dyDescent="0.25">
      <c r="A185" s="47"/>
      <c r="B185" s="45"/>
      <c r="C185" s="48"/>
      <c r="D185" s="48"/>
      <c r="E185" s="64"/>
      <c r="F185" s="64"/>
      <c r="G185" s="64"/>
      <c r="H185" s="64"/>
    </row>
    <row r="186" spans="1:8" ht="15" x14ac:dyDescent="0.25">
      <c r="A186" s="47"/>
      <c r="B186" s="45"/>
      <c r="C186" s="48"/>
      <c r="D186" s="48"/>
      <c r="E186" s="64"/>
      <c r="F186" s="64"/>
      <c r="G186" s="64"/>
      <c r="H186" s="64"/>
    </row>
    <row r="187" spans="1:8" ht="15" x14ac:dyDescent="0.25">
      <c r="A187" s="47"/>
      <c r="B187" s="45"/>
      <c r="C187" s="48"/>
      <c r="D187" s="48"/>
      <c r="E187" s="64"/>
      <c r="F187" s="64"/>
      <c r="G187" s="64"/>
      <c r="H187" s="64"/>
    </row>
    <row r="188" spans="1:8" ht="15" x14ac:dyDescent="0.25">
      <c r="A188" s="47"/>
      <c r="B188" s="45"/>
      <c r="C188" s="48"/>
      <c r="D188" s="48"/>
      <c r="E188" s="64"/>
      <c r="F188" s="64"/>
      <c r="G188" s="64"/>
      <c r="H188" s="64"/>
    </row>
    <row r="189" spans="1:8" ht="15" x14ac:dyDescent="0.25">
      <c r="A189" s="47"/>
      <c r="B189" s="45"/>
      <c r="C189" s="48"/>
      <c r="D189" s="48"/>
      <c r="E189" s="64"/>
      <c r="F189" s="64"/>
      <c r="G189" s="64"/>
      <c r="H189" s="64"/>
    </row>
    <row r="190" spans="1:8" ht="15" x14ac:dyDescent="0.25">
      <c r="A190" s="47"/>
      <c r="B190" s="45"/>
      <c r="C190" s="48"/>
      <c r="D190" s="48"/>
      <c r="E190" s="64"/>
      <c r="F190" s="64"/>
      <c r="G190" s="64"/>
      <c r="H190" s="64"/>
    </row>
    <row r="191" spans="1:8" ht="15" x14ac:dyDescent="0.25">
      <c r="A191" s="47"/>
      <c r="B191" s="45"/>
      <c r="C191" s="48"/>
      <c r="D191" s="48"/>
      <c r="E191" s="64"/>
      <c r="F191" s="64"/>
      <c r="G191" s="64"/>
      <c r="H191" s="64"/>
    </row>
    <row r="192" spans="1:8" ht="15" x14ac:dyDescent="0.25">
      <c r="A192" s="47"/>
      <c r="B192" s="45"/>
      <c r="C192" s="48"/>
      <c r="D192" s="48"/>
      <c r="E192" s="64"/>
      <c r="F192" s="64"/>
      <c r="G192" s="64"/>
      <c r="H192" s="64"/>
    </row>
    <row r="193" spans="1:8" ht="15" x14ac:dyDescent="0.25">
      <c r="A193" s="47"/>
      <c r="B193" s="45"/>
      <c r="C193" s="48"/>
      <c r="D193" s="48"/>
      <c r="E193" s="64"/>
      <c r="F193" s="64"/>
      <c r="G193" s="64"/>
      <c r="H193" s="64"/>
    </row>
    <row r="194" spans="1:8" ht="15" x14ac:dyDescent="0.25">
      <c r="A194" s="47"/>
      <c r="B194" s="45"/>
      <c r="C194" s="48"/>
      <c r="D194" s="48"/>
      <c r="E194" s="64"/>
      <c r="F194" s="64"/>
      <c r="G194" s="64"/>
      <c r="H194" s="64"/>
    </row>
    <row r="195" spans="1:8" ht="15" x14ac:dyDescent="0.25">
      <c r="A195" s="47"/>
      <c r="B195" s="45"/>
      <c r="C195" s="48"/>
      <c r="D195" s="48"/>
      <c r="E195" s="64"/>
      <c r="F195" s="64"/>
      <c r="G195" s="64"/>
      <c r="H195" s="64"/>
    </row>
    <row r="196" spans="1:8" ht="15" x14ac:dyDescent="0.25">
      <c r="A196" s="47"/>
      <c r="B196" s="45"/>
      <c r="C196" s="48"/>
      <c r="D196" s="48"/>
      <c r="E196" s="64"/>
      <c r="F196" s="64"/>
      <c r="G196" s="64"/>
      <c r="H196" s="64"/>
    </row>
    <row r="197" spans="1:8" ht="15" x14ac:dyDescent="0.25">
      <c r="A197" s="47"/>
      <c r="B197" s="45"/>
      <c r="C197" s="48"/>
      <c r="D197" s="48"/>
      <c r="E197" s="64"/>
      <c r="F197" s="64"/>
      <c r="G197" s="64"/>
      <c r="H197" s="64"/>
    </row>
    <row r="198" spans="1:8" ht="15" x14ac:dyDescent="0.25">
      <c r="A198" s="47"/>
      <c r="B198" s="45"/>
      <c r="C198" s="48"/>
      <c r="D198" s="48"/>
      <c r="E198" s="64"/>
      <c r="F198" s="64"/>
      <c r="G198" s="64"/>
      <c r="H198" s="64"/>
    </row>
    <row r="199" spans="1:8" ht="15" x14ac:dyDescent="0.25">
      <c r="A199" s="47"/>
      <c r="B199" s="45"/>
      <c r="C199" s="48"/>
      <c r="D199" s="48"/>
      <c r="E199" s="64"/>
      <c r="F199" s="64"/>
      <c r="G199" s="64"/>
      <c r="H199" s="64"/>
    </row>
    <row r="200" spans="1:8" ht="15" x14ac:dyDescent="0.25">
      <c r="A200" s="47"/>
      <c r="B200" s="45"/>
      <c r="C200" s="48"/>
      <c r="D200" s="48"/>
      <c r="E200" s="64"/>
      <c r="F200" s="64"/>
      <c r="G200" s="64"/>
      <c r="H200" s="64"/>
    </row>
    <row r="201" spans="1:8" ht="15" x14ac:dyDescent="0.25">
      <c r="A201" s="47"/>
      <c r="B201" s="45"/>
      <c r="C201" s="48"/>
      <c r="D201" s="48"/>
      <c r="E201" s="64"/>
      <c r="F201" s="64"/>
      <c r="G201" s="64"/>
      <c r="H201" s="64"/>
    </row>
    <row r="202" spans="1:8" ht="15" x14ac:dyDescent="0.25">
      <c r="A202" s="47"/>
      <c r="B202" s="45"/>
      <c r="C202" s="48"/>
      <c r="D202" s="48"/>
      <c r="E202" s="64"/>
      <c r="F202" s="64"/>
      <c r="G202" s="64"/>
      <c r="H202" s="64"/>
    </row>
    <row r="203" spans="1:8" ht="15" x14ac:dyDescent="0.25">
      <c r="A203" s="47"/>
      <c r="B203" s="45"/>
      <c r="C203" s="48"/>
      <c r="D203" s="48"/>
      <c r="E203" s="64"/>
      <c r="F203" s="64"/>
      <c r="G203" s="64"/>
      <c r="H203" s="64"/>
    </row>
    <row r="204" spans="1:8" ht="15" x14ac:dyDescent="0.25">
      <c r="A204" s="47"/>
      <c r="B204" s="45"/>
      <c r="C204" s="48"/>
      <c r="D204" s="48"/>
      <c r="E204" s="64"/>
      <c r="F204" s="64"/>
      <c r="G204" s="64"/>
      <c r="H204" s="64"/>
    </row>
    <row r="205" spans="1:8" ht="15" x14ac:dyDescent="0.25">
      <c r="A205" s="47"/>
      <c r="B205" s="45"/>
      <c r="C205" s="48"/>
      <c r="D205" s="48"/>
      <c r="E205" s="64"/>
      <c r="F205" s="64"/>
      <c r="G205" s="64"/>
      <c r="H205" s="64"/>
    </row>
    <row r="206" spans="1:8" ht="15" x14ac:dyDescent="0.25">
      <c r="A206" s="47"/>
      <c r="B206" s="45"/>
      <c r="C206" s="48"/>
      <c r="D206" s="48"/>
      <c r="E206" s="64"/>
      <c r="F206" s="64"/>
      <c r="G206" s="64"/>
      <c r="H206" s="64"/>
    </row>
    <row r="207" spans="1:8" ht="15" x14ac:dyDescent="0.25">
      <c r="A207" s="47"/>
      <c r="B207" s="45"/>
      <c r="C207" s="48"/>
      <c r="D207" s="48"/>
      <c r="E207" s="64"/>
      <c r="F207" s="64"/>
      <c r="G207" s="64"/>
      <c r="H207" s="64"/>
    </row>
    <row r="208" spans="1:8" ht="15" x14ac:dyDescent="0.25">
      <c r="A208" s="47"/>
      <c r="B208" s="45"/>
      <c r="C208" s="48"/>
      <c r="D208" s="48"/>
      <c r="E208" s="64"/>
      <c r="F208" s="64"/>
      <c r="G208" s="64"/>
      <c r="H208" s="64"/>
    </row>
    <row r="209" spans="1:8" ht="15" x14ac:dyDescent="0.25">
      <c r="A209" s="47"/>
      <c r="B209" s="45"/>
      <c r="C209" s="48"/>
      <c r="D209" s="48"/>
      <c r="E209" s="64"/>
      <c r="F209" s="64"/>
      <c r="G209" s="64"/>
      <c r="H209" s="64"/>
    </row>
    <row r="210" spans="1:8" ht="15" x14ac:dyDescent="0.25">
      <c r="A210" s="47"/>
      <c r="B210" s="45"/>
      <c r="C210" s="48"/>
      <c r="D210" s="48"/>
      <c r="E210" s="64"/>
      <c r="F210" s="64"/>
      <c r="G210" s="64"/>
      <c r="H210" s="64"/>
    </row>
    <row r="211" spans="1:8" ht="15" x14ac:dyDescent="0.25">
      <c r="A211" s="47"/>
      <c r="B211" s="45"/>
      <c r="C211" s="48"/>
      <c r="D211" s="48"/>
      <c r="E211" s="64"/>
      <c r="F211" s="64"/>
      <c r="G211" s="64"/>
      <c r="H211" s="64"/>
    </row>
    <row r="212" spans="1:8" ht="15" x14ac:dyDescent="0.25">
      <c r="A212" s="47"/>
      <c r="B212" s="45"/>
      <c r="C212" s="48"/>
      <c r="D212" s="48"/>
      <c r="E212" s="64"/>
      <c r="F212" s="64"/>
      <c r="G212" s="64"/>
      <c r="H212" s="64"/>
    </row>
    <row r="213" spans="1:8" ht="15" x14ac:dyDescent="0.25">
      <c r="A213" s="47"/>
      <c r="B213" s="45"/>
      <c r="C213" s="48"/>
      <c r="D213" s="48"/>
      <c r="E213" s="64"/>
      <c r="F213" s="64"/>
      <c r="G213" s="64"/>
      <c r="H213" s="64"/>
    </row>
    <row r="214" spans="1:8" ht="15" x14ac:dyDescent="0.25">
      <c r="A214" s="47"/>
      <c r="B214" s="45"/>
      <c r="C214" s="48"/>
      <c r="D214" s="48"/>
      <c r="E214" s="64"/>
      <c r="F214" s="64"/>
      <c r="G214" s="64"/>
      <c r="H214" s="64"/>
    </row>
    <row r="215" spans="1:8" ht="15" x14ac:dyDescent="0.25">
      <c r="A215" s="47"/>
      <c r="B215" s="45"/>
      <c r="C215" s="48"/>
      <c r="D215" s="48"/>
      <c r="E215" s="64"/>
      <c r="F215" s="64"/>
      <c r="G215" s="64"/>
      <c r="H215" s="64"/>
    </row>
    <row r="216" spans="1:8" ht="15" x14ac:dyDescent="0.25">
      <c r="A216" s="47"/>
      <c r="B216" s="45"/>
      <c r="C216" s="48"/>
      <c r="D216" s="48"/>
      <c r="E216" s="64"/>
      <c r="F216" s="64"/>
      <c r="G216" s="64"/>
      <c r="H216" s="64"/>
    </row>
    <row r="217" spans="1:8" ht="15" x14ac:dyDescent="0.25">
      <c r="A217" s="47"/>
      <c r="B217" s="45"/>
      <c r="C217" s="48"/>
      <c r="D217" s="48"/>
      <c r="E217" s="64"/>
      <c r="F217" s="64"/>
      <c r="G217" s="64"/>
      <c r="H217" s="64"/>
    </row>
    <row r="218" spans="1:8" ht="15" x14ac:dyDescent="0.25">
      <c r="A218" s="47"/>
      <c r="B218" s="45"/>
      <c r="C218" s="48"/>
      <c r="D218" s="48"/>
      <c r="E218" s="64"/>
      <c r="F218" s="64"/>
      <c r="G218" s="64"/>
      <c r="H218" s="64"/>
    </row>
    <row r="219" spans="1:8" ht="15" x14ac:dyDescent="0.25">
      <c r="A219" s="47"/>
      <c r="B219" s="45"/>
      <c r="C219" s="48"/>
      <c r="D219" s="48"/>
      <c r="E219" s="64"/>
      <c r="F219" s="64"/>
      <c r="G219" s="64"/>
      <c r="H219" s="64"/>
    </row>
    <row r="220" spans="1:8" ht="15" x14ac:dyDescent="0.25">
      <c r="A220" s="47"/>
      <c r="B220" s="45"/>
      <c r="C220" s="48"/>
      <c r="D220" s="48"/>
      <c r="E220" s="64"/>
      <c r="F220" s="64"/>
      <c r="G220" s="64"/>
      <c r="H220" s="64"/>
    </row>
    <row r="221" spans="1:8" ht="15" x14ac:dyDescent="0.25">
      <c r="A221" s="47"/>
      <c r="B221" s="45"/>
      <c r="C221" s="48"/>
      <c r="D221" s="48"/>
      <c r="E221" s="64"/>
      <c r="F221" s="64"/>
      <c r="G221" s="64"/>
      <c r="H221" s="64"/>
    </row>
    <row r="222" spans="1:8" ht="15" x14ac:dyDescent="0.25">
      <c r="A222" s="47"/>
      <c r="B222" s="45"/>
      <c r="C222" s="48"/>
      <c r="D222" s="48"/>
      <c r="E222" s="64"/>
      <c r="F222" s="64"/>
      <c r="G222" s="64"/>
      <c r="H222" s="64"/>
    </row>
    <row r="223" spans="1:8" ht="15" x14ac:dyDescent="0.25">
      <c r="A223" s="47"/>
      <c r="B223" s="45"/>
      <c r="C223" s="48"/>
      <c r="D223" s="48"/>
      <c r="E223" s="64"/>
      <c r="F223" s="64"/>
      <c r="G223" s="64"/>
      <c r="H223" s="64"/>
    </row>
    <row r="224" spans="1:8" ht="15" x14ac:dyDescent="0.25">
      <c r="A224" s="47"/>
      <c r="B224" s="45"/>
      <c r="C224" s="48"/>
      <c r="D224" s="48"/>
      <c r="E224" s="64"/>
      <c r="F224" s="64"/>
      <c r="G224" s="64"/>
      <c r="H224" s="64"/>
    </row>
    <row r="225" spans="1:8" ht="15" x14ac:dyDescent="0.25">
      <c r="A225" s="47"/>
      <c r="B225" s="45"/>
      <c r="C225" s="48"/>
      <c r="D225" s="48"/>
      <c r="E225" s="64"/>
      <c r="F225" s="64"/>
      <c r="G225" s="64"/>
      <c r="H225" s="64"/>
    </row>
    <row r="226" spans="1:8" ht="15" x14ac:dyDescent="0.25">
      <c r="A226" s="47"/>
      <c r="B226" s="45"/>
      <c r="C226" s="48"/>
      <c r="D226" s="48"/>
      <c r="E226" s="64"/>
      <c r="F226" s="64"/>
      <c r="G226" s="64"/>
      <c r="H226" s="64"/>
    </row>
    <row r="227" spans="1:8" ht="15" x14ac:dyDescent="0.25">
      <c r="A227" s="47"/>
      <c r="B227" s="45"/>
      <c r="C227" s="48"/>
      <c r="D227" s="48"/>
      <c r="E227" s="64"/>
      <c r="F227" s="64"/>
      <c r="G227" s="64"/>
      <c r="H227" s="64"/>
    </row>
    <row r="228" spans="1:8" ht="15" x14ac:dyDescent="0.25">
      <c r="A228" s="47"/>
      <c r="B228" s="45"/>
      <c r="C228" s="48"/>
      <c r="D228" s="48"/>
      <c r="E228" s="64"/>
      <c r="F228" s="64"/>
      <c r="G228" s="64"/>
      <c r="H228" s="64"/>
    </row>
    <row r="229" spans="1:8" ht="15" x14ac:dyDescent="0.25">
      <c r="A229" s="47"/>
      <c r="B229" s="45"/>
      <c r="C229" s="48"/>
      <c r="D229" s="48"/>
      <c r="E229" s="64"/>
      <c r="F229" s="64"/>
      <c r="G229" s="64"/>
      <c r="H229" s="64"/>
    </row>
    <row r="230" spans="1:8" ht="15" x14ac:dyDescent="0.25">
      <c r="A230" s="47"/>
      <c r="B230" s="45"/>
      <c r="C230" s="48"/>
      <c r="D230" s="48"/>
      <c r="E230" s="64"/>
      <c r="F230" s="64"/>
      <c r="G230" s="64"/>
      <c r="H230" s="64"/>
    </row>
    <row r="231" spans="1:8" ht="15" x14ac:dyDescent="0.25">
      <c r="A231" s="47"/>
      <c r="B231" s="45"/>
      <c r="C231" s="48"/>
      <c r="D231" s="48"/>
      <c r="E231" s="64"/>
      <c r="F231" s="64"/>
      <c r="G231" s="64"/>
      <c r="H231" s="64"/>
    </row>
    <row r="232" spans="1:8" ht="15" x14ac:dyDescent="0.25">
      <c r="A232" s="47"/>
      <c r="B232" s="45"/>
      <c r="C232" s="48"/>
      <c r="D232" s="48"/>
      <c r="E232" s="64"/>
      <c r="F232" s="64"/>
      <c r="G232" s="64"/>
      <c r="H232" s="64"/>
    </row>
    <row r="233" spans="1:8" ht="15" x14ac:dyDescent="0.25">
      <c r="A233" s="47"/>
      <c r="B233" s="45"/>
      <c r="C233" s="48"/>
      <c r="D233" s="48"/>
      <c r="E233" s="64"/>
      <c r="F233" s="64"/>
      <c r="G233" s="64"/>
      <c r="H233" s="64"/>
    </row>
    <row r="234" spans="1:8" ht="15" x14ac:dyDescent="0.25">
      <c r="A234" s="47"/>
      <c r="B234" s="45"/>
      <c r="C234" s="48"/>
      <c r="D234" s="48"/>
      <c r="E234" s="64"/>
      <c r="F234" s="64"/>
      <c r="G234" s="64"/>
      <c r="H234" s="64"/>
    </row>
    <row r="235" spans="1:8" ht="15" x14ac:dyDescent="0.25">
      <c r="A235" s="47"/>
      <c r="B235" s="45"/>
      <c r="C235" s="48"/>
      <c r="D235" s="48"/>
      <c r="E235" s="64"/>
      <c r="F235" s="64"/>
      <c r="G235" s="64"/>
      <c r="H235" s="64"/>
    </row>
    <row r="236" spans="1:8" ht="15" x14ac:dyDescent="0.25">
      <c r="A236" s="47"/>
      <c r="B236" s="45"/>
      <c r="C236" s="48"/>
      <c r="D236" s="48"/>
      <c r="E236" s="64"/>
      <c r="F236" s="64"/>
      <c r="G236" s="64"/>
      <c r="H236" s="64"/>
    </row>
    <row r="237" spans="1:8" ht="15" x14ac:dyDescent="0.25">
      <c r="A237" s="47"/>
      <c r="B237" s="45"/>
      <c r="C237" s="48"/>
      <c r="D237" s="48"/>
      <c r="E237" s="64"/>
      <c r="F237" s="64"/>
      <c r="G237" s="64"/>
      <c r="H237" s="64"/>
    </row>
    <row r="238" spans="1:8" ht="15" x14ac:dyDescent="0.25">
      <c r="A238" s="47"/>
      <c r="B238" s="45"/>
      <c r="C238" s="48"/>
      <c r="D238" s="48"/>
      <c r="E238" s="64"/>
      <c r="F238" s="64"/>
      <c r="G238" s="64"/>
      <c r="H238" s="64"/>
    </row>
    <row r="239" spans="1:8" ht="15" x14ac:dyDescent="0.25">
      <c r="A239" s="47"/>
      <c r="B239" s="45"/>
      <c r="C239" s="48"/>
      <c r="D239" s="48"/>
      <c r="E239" s="64"/>
      <c r="F239" s="64"/>
      <c r="G239" s="64"/>
      <c r="H239" s="64"/>
    </row>
    <row r="240" spans="1:8" ht="15" x14ac:dyDescent="0.25">
      <c r="A240" s="47"/>
      <c r="B240" s="45"/>
      <c r="C240" s="48"/>
      <c r="D240" s="48"/>
      <c r="E240" s="64"/>
      <c r="F240" s="64"/>
      <c r="G240" s="64"/>
      <c r="H240" s="64"/>
    </row>
    <row r="241" spans="1:8" ht="15" x14ac:dyDescent="0.25">
      <c r="A241" s="47"/>
      <c r="B241" s="45"/>
      <c r="C241" s="48"/>
      <c r="D241" s="48"/>
      <c r="E241" s="64"/>
      <c r="F241" s="64"/>
      <c r="G241" s="64"/>
      <c r="H241" s="64"/>
    </row>
    <row r="242" spans="1:8" ht="15" x14ac:dyDescent="0.25">
      <c r="A242" s="47"/>
      <c r="B242" s="45"/>
      <c r="C242" s="48"/>
      <c r="D242" s="48"/>
      <c r="E242" s="64"/>
      <c r="F242" s="64"/>
      <c r="G242" s="64"/>
      <c r="H242" s="64"/>
    </row>
    <row r="243" spans="1:8" ht="15" x14ac:dyDescent="0.25">
      <c r="A243" s="47"/>
      <c r="B243" s="45"/>
      <c r="C243" s="48"/>
      <c r="D243" s="48"/>
      <c r="E243" s="64"/>
      <c r="F243" s="64"/>
      <c r="G243" s="64"/>
      <c r="H243" s="64"/>
    </row>
    <row r="244" spans="1:8" ht="15" x14ac:dyDescent="0.25">
      <c r="A244" s="47"/>
      <c r="B244" s="45"/>
      <c r="C244" s="48"/>
      <c r="D244" s="48"/>
      <c r="E244" s="64"/>
      <c r="F244" s="64"/>
      <c r="G244" s="64"/>
      <c r="H244" s="64"/>
    </row>
    <row r="245" spans="1:8" ht="15" x14ac:dyDescent="0.25">
      <c r="A245" s="47"/>
      <c r="B245" s="45"/>
      <c r="C245" s="48"/>
      <c r="D245" s="48"/>
      <c r="E245" s="64"/>
      <c r="F245" s="64"/>
      <c r="G245" s="64"/>
      <c r="H245" s="64"/>
    </row>
    <row r="246" spans="1:8" ht="15" x14ac:dyDescent="0.25">
      <c r="A246" s="47"/>
      <c r="B246" s="45"/>
      <c r="C246" s="48"/>
      <c r="D246" s="48"/>
      <c r="E246" s="64"/>
      <c r="F246" s="64"/>
      <c r="G246" s="64"/>
      <c r="H246" s="64"/>
    </row>
    <row r="247" spans="1:8" ht="15" x14ac:dyDescent="0.25">
      <c r="A247" s="47"/>
      <c r="B247" s="45"/>
      <c r="C247" s="48"/>
      <c r="D247" s="48"/>
      <c r="E247" s="64"/>
      <c r="F247" s="64"/>
      <c r="G247" s="64"/>
      <c r="H247" s="64"/>
    </row>
    <row r="248" spans="1:8" ht="15" x14ac:dyDescent="0.25">
      <c r="A248" s="47"/>
      <c r="B248" s="45"/>
      <c r="C248" s="48"/>
      <c r="D248" s="48"/>
      <c r="E248" s="64"/>
      <c r="F248" s="64"/>
      <c r="G248" s="64"/>
      <c r="H248" s="64"/>
    </row>
    <row r="249" spans="1:8" ht="15" x14ac:dyDescent="0.25">
      <c r="A249" s="47"/>
      <c r="B249" s="45"/>
      <c r="C249" s="48"/>
      <c r="D249" s="48"/>
      <c r="E249" s="64"/>
      <c r="F249" s="64"/>
      <c r="G249" s="64"/>
      <c r="H249" s="64"/>
    </row>
    <row r="250" spans="1:8" ht="15" x14ac:dyDescent="0.25">
      <c r="A250" s="47"/>
      <c r="B250" s="45"/>
      <c r="C250" s="48"/>
      <c r="D250" s="48"/>
      <c r="E250" s="64"/>
      <c r="F250" s="64"/>
      <c r="G250" s="64"/>
      <c r="H250" s="64"/>
    </row>
    <row r="251" spans="1:8" ht="15" x14ac:dyDescent="0.25">
      <c r="A251" s="47"/>
      <c r="B251" s="45"/>
      <c r="C251" s="48"/>
      <c r="D251" s="48"/>
      <c r="E251" s="64"/>
      <c r="F251" s="64"/>
      <c r="G251" s="64"/>
      <c r="H251" s="64"/>
    </row>
    <row r="252" spans="1:8" ht="15" x14ac:dyDescent="0.25">
      <c r="A252" s="47"/>
      <c r="B252" s="45"/>
      <c r="C252" s="48"/>
      <c r="D252" s="48"/>
      <c r="E252" s="64"/>
      <c r="F252" s="64"/>
      <c r="G252" s="64"/>
      <c r="H252" s="64"/>
    </row>
    <row r="253" spans="1:8" ht="15" x14ac:dyDescent="0.25">
      <c r="A253" s="47"/>
      <c r="B253" s="45"/>
      <c r="C253" s="48"/>
      <c r="D253" s="48"/>
      <c r="E253" s="64"/>
      <c r="F253" s="64"/>
      <c r="G253" s="64"/>
      <c r="H253" s="64"/>
    </row>
    <row r="254" spans="1:8" ht="15" x14ac:dyDescent="0.25">
      <c r="A254" s="47"/>
      <c r="B254" s="45"/>
      <c r="C254" s="48"/>
      <c r="D254" s="48"/>
      <c r="E254" s="64"/>
      <c r="F254" s="64"/>
      <c r="G254" s="64"/>
      <c r="H254" s="64"/>
    </row>
    <row r="255" spans="1:8" ht="15" x14ac:dyDescent="0.25">
      <c r="A255" s="47"/>
      <c r="B255" s="45"/>
      <c r="C255" s="48"/>
      <c r="D255" s="48"/>
      <c r="E255" s="64"/>
      <c r="F255" s="64"/>
      <c r="G255" s="64"/>
      <c r="H255" s="64"/>
    </row>
    <row r="256" spans="1:8" ht="15" x14ac:dyDescent="0.25">
      <c r="A256" s="47"/>
      <c r="B256" s="45"/>
      <c r="C256" s="48"/>
      <c r="D256" s="48"/>
      <c r="E256" s="64"/>
      <c r="F256" s="64"/>
      <c r="G256" s="64"/>
      <c r="H256" s="64"/>
    </row>
    <row r="257" spans="1:8" ht="15" x14ac:dyDescent="0.25">
      <c r="A257" s="47"/>
      <c r="B257" s="45"/>
      <c r="C257" s="48"/>
      <c r="D257" s="48"/>
      <c r="E257" s="64"/>
      <c r="F257" s="64"/>
      <c r="G257" s="64"/>
      <c r="H257" s="64"/>
    </row>
    <row r="258" spans="1:8" ht="15" x14ac:dyDescent="0.25">
      <c r="A258" s="47"/>
      <c r="B258" s="45"/>
      <c r="C258" s="48"/>
      <c r="D258" s="48"/>
      <c r="E258" s="64"/>
      <c r="F258" s="64"/>
      <c r="G258" s="64"/>
      <c r="H258" s="64"/>
    </row>
    <row r="259" spans="1:8" ht="15" x14ac:dyDescent="0.25">
      <c r="A259" s="47"/>
      <c r="B259" s="45"/>
      <c r="C259" s="48"/>
      <c r="D259" s="48"/>
      <c r="E259" s="64"/>
      <c r="F259" s="64"/>
      <c r="G259" s="64"/>
      <c r="H259" s="64"/>
    </row>
    <row r="260" spans="1:8" ht="15" x14ac:dyDescent="0.25">
      <c r="A260" s="47"/>
      <c r="B260" s="45"/>
      <c r="C260" s="48"/>
      <c r="D260" s="48"/>
      <c r="E260" s="64"/>
      <c r="F260" s="64"/>
      <c r="G260" s="64"/>
      <c r="H260" s="64"/>
    </row>
    <row r="261" spans="1:8" ht="15" x14ac:dyDescent="0.25">
      <c r="A261" s="47"/>
      <c r="B261" s="45"/>
      <c r="C261" s="48"/>
      <c r="D261" s="48"/>
      <c r="E261" s="64"/>
      <c r="F261" s="64"/>
      <c r="G261" s="64"/>
      <c r="H261" s="64"/>
    </row>
    <row r="262" spans="1:8" ht="15" x14ac:dyDescent="0.25">
      <c r="A262" s="47"/>
      <c r="B262" s="45"/>
      <c r="C262" s="48"/>
      <c r="D262" s="48"/>
      <c r="E262" s="64"/>
      <c r="F262" s="64"/>
      <c r="G262" s="64"/>
      <c r="H262" s="64"/>
    </row>
    <row r="263" spans="1:8" ht="15" x14ac:dyDescent="0.25">
      <c r="A263" s="47"/>
      <c r="B263" s="45"/>
      <c r="C263" s="48"/>
      <c r="D263" s="48"/>
      <c r="E263" s="64"/>
      <c r="F263" s="64"/>
      <c r="G263" s="64"/>
      <c r="H263" s="64"/>
    </row>
    <row r="264" spans="1:8" ht="15" x14ac:dyDescent="0.25">
      <c r="A264" s="47"/>
      <c r="B264" s="45"/>
      <c r="C264" s="48"/>
      <c r="D264" s="48"/>
      <c r="E264" s="64"/>
      <c r="F264" s="64"/>
      <c r="G264" s="64"/>
      <c r="H264" s="64"/>
    </row>
    <row r="265" spans="1:8" ht="15" x14ac:dyDescent="0.25">
      <c r="A265" s="47"/>
      <c r="B265" s="45"/>
      <c r="C265" s="48"/>
      <c r="D265" s="48"/>
      <c r="E265" s="64"/>
      <c r="F265" s="64"/>
      <c r="G265" s="64"/>
      <c r="H265" s="64"/>
    </row>
    <row r="266" spans="1:8" ht="15" x14ac:dyDescent="0.25">
      <c r="A266" s="47"/>
      <c r="B266" s="45"/>
      <c r="C266" s="48"/>
      <c r="D266" s="48"/>
      <c r="E266" s="64"/>
      <c r="F266" s="64"/>
      <c r="G266" s="64"/>
      <c r="H266" s="64"/>
    </row>
    <row r="267" spans="1:8" ht="15" x14ac:dyDescent="0.25">
      <c r="A267" s="47"/>
      <c r="B267" s="45"/>
      <c r="C267" s="48"/>
      <c r="D267" s="48"/>
      <c r="E267" s="64"/>
      <c r="F267" s="64"/>
      <c r="G267" s="64"/>
      <c r="H267" s="64"/>
    </row>
    <row r="268" spans="1:8" ht="15" x14ac:dyDescent="0.25">
      <c r="A268" s="47"/>
      <c r="B268" s="45"/>
      <c r="C268" s="48"/>
      <c r="D268" s="48"/>
      <c r="E268" s="64"/>
      <c r="F268" s="64"/>
      <c r="G268" s="64"/>
      <c r="H268" s="64"/>
    </row>
    <row r="269" spans="1:8" ht="15" x14ac:dyDescent="0.25">
      <c r="A269" s="47"/>
      <c r="B269" s="45"/>
      <c r="C269" s="48"/>
      <c r="D269" s="48"/>
      <c r="E269" s="64"/>
      <c r="F269" s="64"/>
      <c r="G269" s="64"/>
      <c r="H269" s="64"/>
    </row>
    <row r="270" spans="1:8" ht="15" x14ac:dyDescent="0.25">
      <c r="A270" s="47"/>
      <c r="B270" s="45"/>
      <c r="C270" s="48"/>
      <c r="D270" s="48"/>
      <c r="E270" s="64"/>
      <c r="F270" s="64"/>
      <c r="G270" s="64"/>
      <c r="H270" s="64"/>
    </row>
    <row r="271" spans="1:8" ht="15" x14ac:dyDescent="0.25">
      <c r="A271" s="47"/>
      <c r="B271" s="45"/>
      <c r="C271" s="48"/>
      <c r="D271" s="48"/>
      <c r="E271" s="64"/>
      <c r="F271" s="64"/>
      <c r="G271" s="64"/>
      <c r="H271" s="64"/>
    </row>
    <row r="272" spans="1:8" ht="15" x14ac:dyDescent="0.25">
      <c r="A272" s="47"/>
      <c r="B272" s="45"/>
      <c r="C272" s="48"/>
      <c r="D272" s="48"/>
      <c r="E272" s="64"/>
      <c r="F272" s="64"/>
      <c r="G272" s="64"/>
      <c r="H272" s="64"/>
    </row>
    <row r="273" spans="1:8" ht="15" x14ac:dyDescent="0.25">
      <c r="A273" s="47"/>
      <c r="B273" s="45"/>
      <c r="C273" s="48"/>
      <c r="D273" s="48"/>
      <c r="E273" s="64"/>
      <c r="F273" s="64"/>
      <c r="G273" s="64"/>
      <c r="H273" s="64"/>
    </row>
    <row r="274" spans="1:8" ht="15" x14ac:dyDescent="0.25">
      <c r="A274" s="47"/>
      <c r="B274" s="45"/>
      <c r="C274" s="48"/>
      <c r="D274" s="48"/>
      <c r="E274" s="64"/>
      <c r="F274" s="64"/>
      <c r="G274" s="64"/>
      <c r="H274" s="64"/>
    </row>
    <row r="275" spans="1:8" ht="15" x14ac:dyDescent="0.25">
      <c r="A275" s="47"/>
      <c r="B275" s="45"/>
      <c r="C275" s="48"/>
      <c r="D275" s="48"/>
      <c r="E275" s="64"/>
      <c r="F275" s="64"/>
      <c r="G275" s="64"/>
      <c r="H275" s="64"/>
    </row>
    <row r="276" spans="1:8" ht="15" x14ac:dyDescent="0.25">
      <c r="A276" s="47"/>
      <c r="B276" s="45"/>
      <c r="C276" s="48"/>
      <c r="D276" s="48"/>
      <c r="E276" s="64"/>
      <c r="F276" s="64"/>
      <c r="G276" s="64"/>
      <c r="H276" s="64"/>
    </row>
    <row r="277" spans="1:8" ht="15" x14ac:dyDescent="0.25">
      <c r="A277" s="47"/>
      <c r="B277" s="45"/>
      <c r="C277" s="48"/>
      <c r="D277" s="48"/>
      <c r="E277" s="64"/>
      <c r="F277" s="64"/>
      <c r="G277" s="64"/>
      <c r="H277" s="64"/>
    </row>
    <row r="278" spans="1:8" ht="15" x14ac:dyDescent="0.25">
      <c r="A278" s="47"/>
      <c r="B278" s="45"/>
      <c r="C278" s="48"/>
      <c r="D278" s="48"/>
      <c r="E278" s="64"/>
      <c r="F278" s="64"/>
      <c r="G278" s="64"/>
      <c r="H278" s="64"/>
    </row>
    <row r="279" spans="1:8" ht="15" x14ac:dyDescent="0.25">
      <c r="A279" s="47"/>
      <c r="B279" s="45"/>
      <c r="C279" s="48"/>
      <c r="D279" s="48"/>
      <c r="E279" s="64"/>
      <c r="F279" s="64"/>
      <c r="G279" s="64"/>
      <c r="H279" s="64"/>
    </row>
    <row r="280" spans="1:8" ht="15" x14ac:dyDescent="0.25">
      <c r="A280" s="47"/>
      <c r="B280" s="45"/>
      <c r="C280" s="48"/>
      <c r="D280" s="48"/>
      <c r="E280" s="64"/>
      <c r="F280" s="64"/>
      <c r="G280" s="64"/>
      <c r="H280" s="64"/>
    </row>
    <row r="281" spans="1:8" ht="15" x14ac:dyDescent="0.25">
      <c r="A281" s="47"/>
      <c r="B281" s="45"/>
      <c r="C281" s="48"/>
      <c r="D281" s="48"/>
      <c r="E281" s="64"/>
      <c r="F281" s="64"/>
      <c r="G281" s="64"/>
      <c r="H281" s="64"/>
    </row>
    <row r="282" spans="1:8" ht="15" x14ac:dyDescent="0.25">
      <c r="A282" s="47"/>
      <c r="B282" s="45"/>
      <c r="C282" s="48"/>
      <c r="D282" s="48"/>
      <c r="E282" s="64"/>
      <c r="F282" s="64"/>
      <c r="G282" s="64"/>
      <c r="H282" s="64"/>
    </row>
    <row r="283" spans="1:8" ht="15" x14ac:dyDescent="0.25">
      <c r="A283" s="47"/>
      <c r="B283" s="45"/>
      <c r="C283" s="48"/>
      <c r="D283" s="48"/>
      <c r="E283" s="64"/>
      <c r="F283" s="64"/>
      <c r="G283" s="64"/>
      <c r="H283" s="64"/>
    </row>
    <row r="284" spans="1:8" ht="15" x14ac:dyDescent="0.25">
      <c r="A284" s="47"/>
      <c r="B284" s="45"/>
      <c r="C284" s="48"/>
      <c r="D284" s="48"/>
      <c r="E284" s="64"/>
      <c r="F284" s="64"/>
      <c r="G284" s="64"/>
      <c r="H284" s="64"/>
    </row>
    <row r="285" spans="1:8" ht="15" x14ac:dyDescent="0.25">
      <c r="A285" s="47"/>
      <c r="B285" s="45"/>
      <c r="C285" s="48"/>
      <c r="D285" s="48"/>
      <c r="E285" s="64"/>
      <c r="F285" s="64"/>
      <c r="G285" s="64"/>
      <c r="H285" s="64"/>
    </row>
    <row r="286" spans="1:8" ht="15" x14ac:dyDescent="0.25">
      <c r="A286" s="47"/>
      <c r="B286" s="45"/>
      <c r="C286" s="48"/>
      <c r="D286" s="48"/>
      <c r="E286" s="64"/>
      <c r="F286" s="64"/>
      <c r="G286" s="64"/>
      <c r="H286" s="64"/>
    </row>
    <row r="287" spans="1:8" ht="15" x14ac:dyDescent="0.25">
      <c r="A287" s="47"/>
      <c r="B287" s="45"/>
      <c r="C287" s="48"/>
      <c r="D287" s="48"/>
      <c r="E287" s="64"/>
      <c r="F287" s="64"/>
      <c r="G287" s="64"/>
      <c r="H287" s="64"/>
    </row>
    <row r="288" spans="1:8" ht="15" x14ac:dyDescent="0.25">
      <c r="A288" s="47"/>
      <c r="B288" s="45"/>
      <c r="C288" s="48"/>
      <c r="D288" s="48"/>
      <c r="E288" s="64"/>
      <c r="F288" s="64"/>
      <c r="G288" s="64"/>
      <c r="H288" s="64"/>
    </row>
    <row r="289" spans="1:8" ht="15" x14ac:dyDescent="0.25">
      <c r="A289" s="47"/>
      <c r="B289" s="45"/>
      <c r="C289" s="48"/>
      <c r="D289" s="48"/>
      <c r="E289" s="64"/>
      <c r="F289" s="64"/>
      <c r="G289" s="64"/>
      <c r="H289" s="64"/>
    </row>
    <row r="290" spans="1:8" ht="15" x14ac:dyDescent="0.25">
      <c r="A290" s="47"/>
      <c r="B290" s="45"/>
      <c r="C290" s="48"/>
      <c r="D290" s="48"/>
      <c r="E290" s="64"/>
      <c r="F290" s="64"/>
      <c r="G290" s="64"/>
      <c r="H290" s="64"/>
    </row>
    <row r="291" spans="1:8" ht="15" x14ac:dyDescent="0.25">
      <c r="A291" s="47"/>
      <c r="B291" s="45"/>
      <c r="C291" s="48"/>
      <c r="D291" s="48"/>
      <c r="E291" s="64"/>
      <c r="F291" s="64"/>
      <c r="G291" s="64"/>
      <c r="H291" s="64"/>
    </row>
    <row r="292" spans="1:8" ht="15" x14ac:dyDescent="0.25">
      <c r="A292" s="47"/>
      <c r="B292" s="45"/>
      <c r="C292" s="48"/>
      <c r="D292" s="48"/>
      <c r="E292" s="64"/>
      <c r="F292" s="64"/>
      <c r="G292" s="64"/>
      <c r="H292" s="64"/>
    </row>
    <row r="293" spans="1:8" ht="15" x14ac:dyDescent="0.25">
      <c r="A293" s="47"/>
      <c r="B293" s="45"/>
      <c r="C293" s="48"/>
      <c r="D293" s="48"/>
      <c r="E293" s="64"/>
      <c r="F293" s="64"/>
      <c r="G293" s="64"/>
      <c r="H293" s="64"/>
    </row>
    <row r="294" spans="1:8" ht="15" x14ac:dyDescent="0.25">
      <c r="A294" s="47"/>
      <c r="B294" s="45"/>
      <c r="C294" s="48"/>
      <c r="D294" s="48"/>
      <c r="E294" s="64"/>
      <c r="F294" s="64"/>
      <c r="G294" s="64"/>
      <c r="H294" s="64"/>
    </row>
    <row r="295" spans="1:8" ht="15" x14ac:dyDescent="0.25">
      <c r="A295" s="47"/>
      <c r="B295" s="45"/>
      <c r="C295" s="48"/>
      <c r="D295" s="48"/>
      <c r="E295" s="64"/>
      <c r="F295" s="64"/>
      <c r="G295" s="64"/>
      <c r="H295" s="64"/>
    </row>
    <row r="296" spans="1:8" ht="15" x14ac:dyDescent="0.25">
      <c r="A296" s="47"/>
      <c r="B296" s="45"/>
      <c r="C296" s="48"/>
      <c r="D296" s="48"/>
      <c r="E296" s="64"/>
      <c r="F296" s="64"/>
      <c r="G296" s="64"/>
      <c r="H296" s="64"/>
    </row>
    <row r="297" spans="1:8" ht="15" x14ac:dyDescent="0.25">
      <c r="A297" s="47"/>
      <c r="B297" s="45"/>
      <c r="C297" s="48"/>
      <c r="D297" s="48"/>
      <c r="E297" s="64"/>
      <c r="F297" s="64"/>
      <c r="G297" s="64"/>
      <c r="H297" s="64"/>
    </row>
    <row r="298" spans="1:8" ht="15" x14ac:dyDescent="0.25">
      <c r="A298" s="47"/>
      <c r="B298" s="45"/>
      <c r="C298" s="48"/>
      <c r="D298" s="48"/>
      <c r="E298" s="64"/>
      <c r="F298" s="64"/>
      <c r="G298" s="64"/>
      <c r="H298" s="64"/>
    </row>
    <row r="299" spans="1:8" ht="15" x14ac:dyDescent="0.25">
      <c r="A299" s="47"/>
      <c r="B299" s="45"/>
      <c r="C299" s="48"/>
      <c r="D299" s="48"/>
      <c r="E299" s="64"/>
      <c r="F299" s="64"/>
      <c r="G299" s="64"/>
      <c r="H299" s="64"/>
    </row>
    <row r="300" spans="1:8" ht="15" x14ac:dyDescent="0.25">
      <c r="A300" s="47"/>
      <c r="B300" s="45"/>
      <c r="C300" s="48"/>
      <c r="D300" s="48"/>
      <c r="E300" s="64"/>
      <c r="F300" s="64"/>
      <c r="G300" s="64"/>
      <c r="H300" s="64"/>
    </row>
    <row r="301" spans="1:8" ht="15" x14ac:dyDescent="0.25">
      <c r="A301" s="47"/>
      <c r="B301" s="45"/>
      <c r="C301" s="48"/>
      <c r="D301" s="48"/>
      <c r="E301" s="64"/>
      <c r="F301" s="64"/>
      <c r="G301" s="64"/>
      <c r="H301" s="64"/>
    </row>
    <row r="302" spans="1:8" ht="15" x14ac:dyDescent="0.25">
      <c r="A302" s="47"/>
      <c r="B302" s="45"/>
      <c r="C302" s="48"/>
      <c r="D302" s="48"/>
      <c r="E302" s="64"/>
      <c r="F302" s="64"/>
      <c r="G302" s="64"/>
      <c r="H302" s="64"/>
    </row>
    <row r="303" spans="1:8" ht="15" x14ac:dyDescent="0.25">
      <c r="A303" s="47"/>
      <c r="B303" s="45"/>
      <c r="C303" s="48"/>
      <c r="D303" s="48"/>
      <c r="E303" s="64"/>
      <c r="F303" s="64"/>
      <c r="G303" s="64"/>
      <c r="H303" s="64"/>
    </row>
    <row r="304" spans="1:8" ht="15" x14ac:dyDescent="0.25">
      <c r="A304" s="47"/>
      <c r="B304" s="45"/>
      <c r="C304" s="48"/>
      <c r="D304" s="48"/>
      <c r="E304" s="64"/>
      <c r="F304" s="64"/>
      <c r="G304" s="64"/>
      <c r="H304" s="64"/>
    </row>
    <row r="305" spans="1:8" ht="15" x14ac:dyDescent="0.25">
      <c r="A305" s="47"/>
      <c r="B305" s="45"/>
      <c r="C305" s="48"/>
      <c r="D305" s="48"/>
      <c r="E305" s="64"/>
      <c r="F305" s="64"/>
      <c r="G305" s="64"/>
      <c r="H305" s="64"/>
    </row>
    <row r="306" spans="1:8" ht="15" x14ac:dyDescent="0.25">
      <c r="A306" s="47"/>
      <c r="B306" s="45"/>
      <c r="C306" s="48"/>
      <c r="D306" s="48"/>
      <c r="E306" s="64"/>
      <c r="F306" s="64"/>
      <c r="G306" s="64"/>
      <c r="H306" s="64"/>
    </row>
    <row r="307" spans="1:8" ht="15" x14ac:dyDescent="0.25">
      <c r="A307" s="47"/>
      <c r="B307" s="45"/>
      <c r="C307" s="48"/>
      <c r="D307" s="48"/>
      <c r="E307" s="64"/>
      <c r="F307" s="64"/>
      <c r="G307" s="64"/>
      <c r="H307" s="64"/>
    </row>
    <row r="308" spans="1:8" ht="15" x14ac:dyDescent="0.25">
      <c r="A308" s="47"/>
      <c r="B308" s="45"/>
      <c r="C308" s="48"/>
      <c r="D308" s="48"/>
      <c r="E308" s="64"/>
      <c r="F308" s="64"/>
      <c r="G308" s="64"/>
      <c r="H308" s="64"/>
    </row>
    <row r="309" spans="1:8" ht="15" x14ac:dyDescent="0.25">
      <c r="A309" s="47"/>
      <c r="B309" s="45"/>
      <c r="C309" s="48"/>
      <c r="D309" s="48"/>
      <c r="E309" s="64"/>
      <c r="F309" s="64"/>
      <c r="G309" s="64"/>
      <c r="H309" s="64"/>
    </row>
    <row r="310" spans="1:8" ht="15" x14ac:dyDescent="0.25">
      <c r="A310" s="47"/>
      <c r="B310" s="45"/>
      <c r="C310" s="48"/>
      <c r="D310" s="48"/>
      <c r="E310" s="64"/>
      <c r="F310" s="64"/>
      <c r="G310" s="64"/>
      <c r="H310" s="64"/>
    </row>
    <row r="311" spans="1:8" ht="15" x14ac:dyDescent="0.25">
      <c r="A311" s="47"/>
      <c r="B311" s="45"/>
      <c r="C311" s="48"/>
      <c r="D311" s="48"/>
      <c r="E311" s="64"/>
      <c r="F311" s="64"/>
      <c r="G311" s="64"/>
      <c r="H311" s="64"/>
    </row>
    <row r="312" spans="1:8" ht="15" x14ac:dyDescent="0.25">
      <c r="A312" s="47"/>
      <c r="B312" s="45"/>
      <c r="C312" s="48"/>
      <c r="D312" s="48"/>
      <c r="E312" s="64"/>
      <c r="F312" s="64"/>
      <c r="G312" s="64"/>
      <c r="H312" s="64"/>
    </row>
    <row r="313" spans="1:8" ht="15" x14ac:dyDescent="0.25">
      <c r="A313" s="47"/>
      <c r="B313" s="45"/>
      <c r="C313" s="48"/>
      <c r="D313" s="48"/>
      <c r="E313" s="64"/>
      <c r="F313" s="64"/>
      <c r="G313" s="64"/>
      <c r="H313" s="64"/>
    </row>
    <row r="314" spans="1:8" ht="15" x14ac:dyDescent="0.25">
      <c r="A314" s="47"/>
      <c r="B314" s="45"/>
      <c r="C314" s="48"/>
      <c r="D314" s="48"/>
      <c r="E314" s="64"/>
      <c r="F314" s="64"/>
      <c r="G314" s="64"/>
      <c r="H314" s="64"/>
    </row>
    <row r="315" spans="1:8" ht="15" x14ac:dyDescent="0.25">
      <c r="A315" s="47"/>
      <c r="B315" s="45"/>
      <c r="C315" s="48"/>
      <c r="D315" s="48"/>
      <c r="E315" s="64"/>
      <c r="F315" s="64"/>
      <c r="G315" s="64"/>
      <c r="H315" s="64"/>
    </row>
    <row r="316" spans="1:8" ht="15" x14ac:dyDescent="0.25">
      <c r="A316" s="47"/>
      <c r="B316" s="45"/>
      <c r="C316" s="48"/>
      <c r="D316" s="48"/>
      <c r="E316" s="64"/>
      <c r="F316" s="64"/>
      <c r="G316" s="64"/>
      <c r="H316" s="64"/>
    </row>
    <row r="317" spans="1:8" ht="15" x14ac:dyDescent="0.25">
      <c r="A317" s="47"/>
      <c r="B317" s="45"/>
      <c r="C317" s="48"/>
      <c r="D317" s="48"/>
      <c r="E317" s="64"/>
      <c r="F317" s="64"/>
      <c r="G317" s="64"/>
      <c r="H317" s="64"/>
    </row>
    <row r="318" spans="1:8" ht="15" x14ac:dyDescent="0.25">
      <c r="A318" s="47"/>
      <c r="B318" s="45"/>
      <c r="C318" s="48"/>
      <c r="D318" s="48"/>
      <c r="E318" s="64"/>
      <c r="F318" s="64"/>
      <c r="G318" s="64"/>
      <c r="H318" s="64"/>
    </row>
    <row r="319" spans="1:8" ht="15" x14ac:dyDescent="0.25">
      <c r="A319" s="47"/>
      <c r="B319" s="45"/>
      <c r="C319" s="48"/>
      <c r="D319" s="48"/>
      <c r="E319" s="64"/>
      <c r="F319" s="64"/>
      <c r="G319" s="64"/>
      <c r="H319" s="64"/>
    </row>
    <row r="320" spans="1:8" ht="15" x14ac:dyDescent="0.25">
      <c r="A320" s="47"/>
      <c r="B320" s="45"/>
      <c r="C320" s="48"/>
      <c r="D320" s="48"/>
      <c r="E320" s="64"/>
      <c r="F320" s="64"/>
      <c r="G320" s="64"/>
      <c r="H320" s="64"/>
    </row>
    <row r="321" spans="1:8" ht="15" x14ac:dyDescent="0.25">
      <c r="A321" s="47"/>
      <c r="B321" s="45"/>
      <c r="C321" s="48"/>
      <c r="D321" s="48"/>
      <c r="E321" s="64"/>
      <c r="F321" s="64"/>
      <c r="G321" s="64"/>
      <c r="H321" s="64"/>
    </row>
    <row r="322" spans="1:8" ht="15" x14ac:dyDescent="0.25">
      <c r="A322" s="47"/>
      <c r="B322" s="45"/>
      <c r="C322" s="48"/>
      <c r="D322" s="48"/>
      <c r="E322" s="64"/>
      <c r="F322" s="64"/>
      <c r="G322" s="64"/>
      <c r="H322" s="64"/>
    </row>
    <row r="323" spans="1:8" ht="15" x14ac:dyDescent="0.25">
      <c r="A323" s="47"/>
      <c r="B323" s="45"/>
      <c r="C323" s="48"/>
      <c r="D323" s="48"/>
      <c r="E323" s="64"/>
      <c r="F323" s="64"/>
      <c r="G323" s="64"/>
      <c r="H323" s="64"/>
    </row>
    <row r="324" spans="1:8" ht="15" x14ac:dyDescent="0.25">
      <c r="A324" s="47"/>
      <c r="B324" s="45"/>
      <c r="C324" s="48"/>
      <c r="D324" s="48"/>
      <c r="E324" s="64"/>
      <c r="F324" s="64"/>
      <c r="G324" s="64"/>
      <c r="H324" s="64"/>
    </row>
    <row r="325" spans="1:8" ht="15" x14ac:dyDescent="0.25">
      <c r="A325" s="47"/>
      <c r="B325" s="45"/>
      <c r="C325" s="48"/>
      <c r="D325" s="48"/>
      <c r="E325" s="64"/>
      <c r="F325" s="64"/>
      <c r="G325" s="64"/>
      <c r="H325" s="64"/>
    </row>
    <row r="326" spans="1:8" ht="15" x14ac:dyDescent="0.25">
      <c r="A326" s="47"/>
      <c r="B326" s="45"/>
      <c r="C326" s="48"/>
      <c r="D326" s="48"/>
      <c r="E326" s="64"/>
      <c r="F326" s="64"/>
      <c r="G326" s="64"/>
      <c r="H326" s="64"/>
    </row>
    <row r="327" spans="1:8" ht="15" x14ac:dyDescent="0.25">
      <c r="A327" s="47"/>
      <c r="B327" s="45"/>
      <c r="C327" s="48"/>
      <c r="D327" s="48"/>
      <c r="E327" s="64"/>
      <c r="F327" s="64"/>
      <c r="G327" s="64"/>
      <c r="H327" s="64"/>
    </row>
    <row r="328" spans="1:8" ht="15" x14ac:dyDescent="0.25">
      <c r="A328" s="47"/>
      <c r="B328" s="45"/>
      <c r="C328" s="48"/>
      <c r="D328" s="48"/>
      <c r="E328" s="64"/>
      <c r="F328" s="64"/>
      <c r="G328" s="64"/>
      <c r="H328" s="64"/>
    </row>
    <row r="329" spans="1:8" ht="15" x14ac:dyDescent="0.25">
      <c r="A329" s="47"/>
      <c r="B329" s="45"/>
      <c r="C329" s="48"/>
      <c r="D329" s="48"/>
      <c r="E329" s="64"/>
      <c r="F329" s="64"/>
      <c r="G329" s="64"/>
      <c r="H329" s="64"/>
    </row>
    <row r="330" spans="1:8" ht="15" x14ac:dyDescent="0.25">
      <c r="A330" s="47"/>
      <c r="B330" s="45"/>
      <c r="C330" s="48"/>
      <c r="D330" s="48"/>
      <c r="E330" s="64"/>
      <c r="F330" s="64"/>
      <c r="G330" s="64"/>
      <c r="H330" s="64"/>
    </row>
    <row r="331" spans="1:8" ht="15" x14ac:dyDescent="0.25">
      <c r="A331" s="47"/>
      <c r="B331" s="45"/>
      <c r="C331" s="48"/>
      <c r="D331" s="48"/>
      <c r="E331" s="64"/>
      <c r="F331" s="64"/>
      <c r="G331" s="64"/>
      <c r="H331" s="64"/>
    </row>
    <row r="332" spans="1:8" ht="15" x14ac:dyDescent="0.25">
      <c r="A332" s="47"/>
      <c r="B332" s="45"/>
      <c r="C332" s="48"/>
      <c r="D332" s="48"/>
      <c r="E332" s="64"/>
      <c r="F332" s="64"/>
      <c r="G332" s="64"/>
      <c r="H332" s="64"/>
    </row>
    <row r="333" spans="1:8" ht="15" x14ac:dyDescent="0.25">
      <c r="A333" s="47"/>
      <c r="B333" s="45"/>
      <c r="C333" s="48"/>
      <c r="D333" s="48"/>
      <c r="E333" s="64"/>
      <c r="F333" s="64"/>
      <c r="G333" s="64"/>
      <c r="H333" s="64"/>
    </row>
    <row r="334" spans="1:8" ht="15" x14ac:dyDescent="0.25">
      <c r="A334" s="47"/>
      <c r="B334" s="45"/>
      <c r="C334" s="48"/>
      <c r="D334" s="48"/>
      <c r="E334" s="64"/>
      <c r="F334" s="64"/>
      <c r="G334" s="64"/>
      <c r="H334" s="64"/>
    </row>
    <row r="335" spans="1:8" ht="15" x14ac:dyDescent="0.25">
      <c r="A335" s="47"/>
      <c r="B335" s="45"/>
      <c r="C335" s="48"/>
      <c r="D335" s="48"/>
      <c r="E335" s="64"/>
      <c r="F335" s="64"/>
      <c r="G335" s="64"/>
      <c r="H335" s="64"/>
    </row>
    <row r="336" spans="1:8" ht="15" x14ac:dyDescent="0.25">
      <c r="A336" s="47"/>
      <c r="B336" s="45"/>
      <c r="C336" s="48"/>
      <c r="D336" s="48"/>
      <c r="E336" s="64"/>
      <c r="F336" s="64"/>
      <c r="G336" s="64"/>
      <c r="H336" s="64"/>
    </row>
    <row r="337" spans="1:8" ht="15" x14ac:dyDescent="0.25">
      <c r="A337" s="47"/>
      <c r="B337" s="45"/>
      <c r="C337" s="48"/>
      <c r="D337" s="48"/>
      <c r="E337" s="64"/>
      <c r="F337" s="64"/>
      <c r="G337" s="64"/>
      <c r="H337" s="64"/>
    </row>
    <row r="338" spans="1:8" ht="15" x14ac:dyDescent="0.25">
      <c r="A338" s="47"/>
      <c r="B338" s="45"/>
      <c r="C338" s="48"/>
      <c r="D338" s="48"/>
      <c r="E338" s="64"/>
      <c r="F338" s="64"/>
      <c r="G338" s="64"/>
      <c r="H338" s="64"/>
    </row>
    <row r="339" spans="1:8" ht="15" x14ac:dyDescent="0.25">
      <c r="A339" s="47"/>
      <c r="B339" s="45"/>
      <c r="C339" s="48"/>
      <c r="D339" s="48"/>
      <c r="E339" s="64"/>
      <c r="F339" s="64"/>
      <c r="G339" s="64"/>
      <c r="H339" s="64"/>
    </row>
    <row r="340" spans="1:8" ht="15" x14ac:dyDescent="0.25">
      <c r="A340" s="47"/>
      <c r="B340" s="45"/>
      <c r="C340" s="48"/>
      <c r="D340" s="48"/>
      <c r="E340" s="64"/>
      <c r="F340" s="64"/>
      <c r="G340" s="64"/>
      <c r="H340" s="64"/>
    </row>
    <row r="341" spans="1:8" ht="15" x14ac:dyDescent="0.25">
      <c r="A341" s="47"/>
      <c r="B341" s="45"/>
      <c r="C341" s="48"/>
      <c r="D341" s="48"/>
      <c r="E341" s="64"/>
      <c r="F341" s="64"/>
      <c r="G341" s="64"/>
      <c r="H341" s="64"/>
    </row>
    <row r="342" spans="1:8" ht="15" x14ac:dyDescent="0.25">
      <c r="A342" s="47"/>
      <c r="B342" s="45"/>
      <c r="C342" s="48"/>
      <c r="D342" s="48"/>
      <c r="E342" s="64"/>
      <c r="F342" s="64"/>
      <c r="G342" s="64"/>
      <c r="H342" s="64"/>
    </row>
    <row r="343" spans="1:8" ht="15" x14ac:dyDescent="0.25">
      <c r="A343" s="47"/>
      <c r="B343" s="45"/>
      <c r="C343" s="48"/>
      <c r="D343" s="48"/>
      <c r="E343" s="64"/>
      <c r="F343" s="64"/>
      <c r="G343" s="64"/>
      <c r="H343" s="64"/>
    </row>
    <row r="344" spans="1:8" ht="15" x14ac:dyDescent="0.25">
      <c r="A344" s="47"/>
      <c r="B344" s="45"/>
      <c r="C344" s="48"/>
      <c r="D344" s="48"/>
      <c r="E344" s="64"/>
      <c r="F344" s="64"/>
      <c r="G344" s="64"/>
      <c r="H344" s="64"/>
    </row>
    <row r="345" spans="1:8" ht="15" x14ac:dyDescent="0.25">
      <c r="A345" s="47"/>
      <c r="B345" s="45"/>
      <c r="C345" s="48"/>
      <c r="D345" s="48"/>
      <c r="E345" s="64"/>
      <c r="F345" s="64"/>
      <c r="G345" s="64"/>
      <c r="H345" s="64"/>
    </row>
    <row r="346" spans="1:8" ht="15" x14ac:dyDescent="0.25">
      <c r="A346" s="47"/>
      <c r="B346" s="45"/>
      <c r="C346" s="48"/>
      <c r="D346" s="48"/>
      <c r="E346" s="64"/>
      <c r="F346" s="64"/>
      <c r="G346" s="64"/>
      <c r="H346" s="64"/>
    </row>
    <row r="347" spans="1:8" ht="15" x14ac:dyDescent="0.25">
      <c r="A347" s="47"/>
      <c r="B347" s="45"/>
      <c r="C347" s="48"/>
      <c r="D347" s="48"/>
      <c r="E347" s="64"/>
      <c r="F347" s="64"/>
      <c r="G347" s="64"/>
      <c r="H347" s="64"/>
    </row>
    <row r="348" spans="1:8" ht="15" x14ac:dyDescent="0.25">
      <c r="A348" s="47"/>
      <c r="B348" s="45"/>
      <c r="C348" s="48"/>
      <c r="D348" s="48"/>
      <c r="E348" s="64"/>
      <c r="F348" s="64"/>
      <c r="G348" s="64"/>
      <c r="H348" s="64"/>
    </row>
    <row r="349" spans="1:8" ht="15" x14ac:dyDescent="0.25">
      <c r="A349" s="47"/>
      <c r="B349" s="45"/>
      <c r="C349" s="48"/>
      <c r="D349" s="48"/>
      <c r="E349" s="64"/>
      <c r="F349" s="64"/>
      <c r="G349" s="64"/>
      <c r="H349" s="64"/>
    </row>
    <row r="350" spans="1:8" ht="15" x14ac:dyDescent="0.25">
      <c r="A350" s="47"/>
      <c r="B350" s="45"/>
      <c r="C350" s="48"/>
      <c r="D350" s="48"/>
      <c r="E350" s="64"/>
      <c r="F350" s="64"/>
      <c r="G350" s="64"/>
      <c r="H350" s="64"/>
    </row>
    <row r="351" spans="1:8" ht="15" x14ac:dyDescent="0.25">
      <c r="A351" s="47"/>
      <c r="B351" s="45"/>
      <c r="C351" s="48"/>
      <c r="D351" s="48"/>
      <c r="E351" s="64"/>
      <c r="F351" s="64"/>
      <c r="G351" s="64"/>
      <c r="H351" s="64"/>
    </row>
    <row r="352" spans="1:8" ht="15" x14ac:dyDescent="0.25">
      <c r="A352" s="47"/>
      <c r="B352" s="45"/>
      <c r="C352" s="48"/>
      <c r="D352" s="48"/>
      <c r="E352" s="64"/>
      <c r="F352" s="64"/>
      <c r="G352" s="64"/>
      <c r="H352" s="64"/>
    </row>
    <row r="353" spans="1:8" ht="15" x14ac:dyDescent="0.25">
      <c r="A353" s="47"/>
      <c r="B353" s="45"/>
      <c r="C353" s="48"/>
      <c r="D353" s="48"/>
      <c r="E353" s="64"/>
      <c r="F353" s="64"/>
      <c r="G353" s="64"/>
      <c r="H353" s="64"/>
    </row>
    <row r="354" spans="1:8" ht="15" x14ac:dyDescent="0.25">
      <c r="A354" s="47"/>
      <c r="B354" s="45"/>
      <c r="C354" s="48"/>
      <c r="D354" s="48"/>
      <c r="E354" s="64"/>
      <c r="F354" s="64"/>
      <c r="G354" s="64"/>
      <c r="H354" s="64"/>
    </row>
    <row r="355" spans="1:8" ht="15" x14ac:dyDescent="0.25">
      <c r="A355" s="47"/>
      <c r="B355" s="45"/>
      <c r="C355" s="48"/>
      <c r="D355" s="48"/>
      <c r="E355" s="64"/>
      <c r="F355" s="64"/>
      <c r="G355" s="64"/>
      <c r="H355" s="64"/>
    </row>
    <row r="356" spans="1:8" ht="15" x14ac:dyDescent="0.25">
      <c r="A356" s="47"/>
      <c r="B356" s="45"/>
      <c r="C356" s="48"/>
      <c r="D356" s="48"/>
      <c r="E356" s="64"/>
      <c r="F356" s="64"/>
      <c r="G356" s="64"/>
      <c r="H356" s="64"/>
    </row>
    <row r="357" spans="1:8" ht="15" x14ac:dyDescent="0.25">
      <c r="A357" s="47"/>
      <c r="B357" s="45"/>
      <c r="C357" s="48"/>
      <c r="D357" s="48"/>
      <c r="E357" s="64"/>
      <c r="F357" s="64"/>
      <c r="G357" s="64"/>
      <c r="H357" s="64"/>
    </row>
    <row r="358" spans="1:8" ht="15" x14ac:dyDescent="0.25">
      <c r="A358" s="47"/>
      <c r="B358" s="45"/>
      <c r="C358" s="48"/>
      <c r="D358" s="48"/>
      <c r="E358" s="64"/>
      <c r="F358" s="64"/>
      <c r="G358" s="64"/>
      <c r="H358" s="64"/>
    </row>
    <row r="359" spans="1:8" ht="15" x14ac:dyDescent="0.25">
      <c r="A359" s="47"/>
      <c r="B359" s="45"/>
      <c r="C359" s="48"/>
      <c r="D359" s="48"/>
      <c r="E359" s="64"/>
      <c r="F359" s="64"/>
      <c r="G359" s="64"/>
      <c r="H359" s="64"/>
    </row>
    <row r="360" spans="1:8" ht="15" x14ac:dyDescent="0.25">
      <c r="A360" s="47"/>
      <c r="B360" s="45"/>
      <c r="C360" s="48"/>
      <c r="D360" s="48"/>
      <c r="E360" s="64"/>
      <c r="F360" s="64"/>
      <c r="G360" s="64"/>
      <c r="H360" s="64"/>
    </row>
    <row r="361" spans="1:8" ht="15" x14ac:dyDescent="0.25">
      <c r="A361" s="47"/>
      <c r="B361" s="45"/>
      <c r="C361" s="48"/>
      <c r="D361" s="48"/>
      <c r="E361" s="64"/>
      <c r="F361" s="64"/>
      <c r="G361" s="64"/>
      <c r="H361" s="64"/>
    </row>
    <row r="362" spans="1:8" ht="15" x14ac:dyDescent="0.25">
      <c r="A362" s="47"/>
      <c r="B362" s="45"/>
      <c r="C362" s="48"/>
      <c r="D362" s="48"/>
      <c r="E362" s="64"/>
      <c r="F362" s="64"/>
      <c r="G362" s="64"/>
      <c r="H362" s="64"/>
    </row>
    <row r="363" spans="1:8" ht="15" x14ac:dyDescent="0.25">
      <c r="A363" s="47"/>
      <c r="B363" s="45"/>
      <c r="C363" s="48"/>
      <c r="D363" s="48"/>
      <c r="E363" s="64"/>
      <c r="F363" s="64"/>
      <c r="G363" s="64"/>
      <c r="H363" s="64"/>
    </row>
    <row r="364" spans="1:8" ht="15" x14ac:dyDescent="0.25">
      <c r="A364" s="47"/>
      <c r="B364" s="45"/>
      <c r="C364" s="48"/>
      <c r="D364" s="48"/>
      <c r="E364" s="64"/>
      <c r="F364" s="64"/>
      <c r="G364" s="64"/>
      <c r="H364" s="64"/>
    </row>
    <row r="365" spans="1:8" ht="15" x14ac:dyDescent="0.25">
      <c r="A365" s="47"/>
      <c r="B365" s="45"/>
      <c r="C365" s="48"/>
      <c r="D365" s="48"/>
      <c r="E365" s="64"/>
      <c r="F365" s="64"/>
      <c r="G365" s="64"/>
      <c r="H365" s="64"/>
    </row>
    <row r="366" spans="1:8" ht="15" x14ac:dyDescent="0.25">
      <c r="A366" s="47"/>
      <c r="B366" s="45"/>
      <c r="C366" s="48"/>
      <c r="D366" s="48"/>
      <c r="E366" s="64"/>
      <c r="F366" s="64"/>
      <c r="G366" s="64"/>
      <c r="H366" s="64"/>
    </row>
    <row r="367" spans="1:8" ht="15" x14ac:dyDescent="0.25">
      <c r="A367" s="47"/>
      <c r="B367" s="45"/>
      <c r="C367" s="48"/>
      <c r="D367" s="48"/>
      <c r="E367" s="64"/>
      <c r="F367" s="64"/>
      <c r="G367" s="64"/>
      <c r="H367" s="64"/>
    </row>
    <row r="368" spans="1:8" ht="15" x14ac:dyDescent="0.25">
      <c r="A368" s="47"/>
      <c r="B368" s="45"/>
      <c r="C368" s="48"/>
      <c r="D368" s="48"/>
      <c r="E368" s="64"/>
      <c r="F368" s="64"/>
      <c r="G368" s="64"/>
      <c r="H368" s="64"/>
    </row>
    <row r="369" spans="1:8" ht="15" x14ac:dyDescent="0.25">
      <c r="A369" s="47"/>
      <c r="B369" s="45"/>
      <c r="C369" s="48"/>
      <c r="D369" s="48"/>
      <c r="E369" s="64"/>
      <c r="F369" s="64"/>
      <c r="G369" s="64"/>
      <c r="H369" s="64"/>
    </row>
    <row r="370" spans="1:8" ht="15" x14ac:dyDescent="0.25">
      <c r="A370" s="47"/>
      <c r="B370" s="45"/>
      <c r="C370" s="48"/>
      <c r="D370" s="48"/>
      <c r="E370" s="64"/>
      <c r="F370" s="64"/>
      <c r="G370" s="64"/>
      <c r="H370" s="64"/>
    </row>
    <row r="371" spans="1:8" ht="15" x14ac:dyDescent="0.25">
      <c r="A371" s="47"/>
      <c r="B371" s="45"/>
      <c r="C371" s="48"/>
      <c r="D371" s="48"/>
      <c r="E371" s="64"/>
      <c r="F371" s="64"/>
      <c r="G371" s="64"/>
      <c r="H371" s="64"/>
    </row>
    <row r="372" spans="1:8" ht="15" x14ac:dyDescent="0.25">
      <c r="A372" s="47"/>
      <c r="B372" s="45"/>
      <c r="C372" s="48"/>
      <c r="D372" s="48"/>
      <c r="E372" s="64"/>
      <c r="F372" s="64"/>
      <c r="G372" s="64"/>
      <c r="H372" s="64"/>
    </row>
    <row r="373" spans="1:8" ht="15" x14ac:dyDescent="0.25">
      <c r="A373" s="47"/>
      <c r="B373" s="45"/>
      <c r="C373" s="48"/>
      <c r="D373" s="48"/>
      <c r="E373" s="64"/>
      <c r="F373" s="64"/>
      <c r="G373" s="64"/>
      <c r="H373" s="64"/>
    </row>
    <row r="374" spans="1:8" ht="15" x14ac:dyDescent="0.25">
      <c r="A374" s="47"/>
      <c r="B374" s="45"/>
      <c r="C374" s="48"/>
      <c r="D374" s="48"/>
      <c r="E374" s="64"/>
      <c r="F374" s="64"/>
      <c r="G374" s="64"/>
      <c r="H374" s="64"/>
    </row>
    <row r="375" spans="1:8" ht="15" x14ac:dyDescent="0.25">
      <c r="A375" s="47"/>
      <c r="B375" s="45"/>
      <c r="C375" s="48"/>
      <c r="D375" s="48"/>
      <c r="E375" s="64"/>
      <c r="F375" s="64"/>
      <c r="G375" s="64"/>
      <c r="H375" s="64"/>
    </row>
    <row r="376" spans="1:8" ht="15" x14ac:dyDescent="0.25">
      <c r="A376" s="47"/>
      <c r="B376" s="45"/>
      <c r="C376" s="48"/>
      <c r="D376" s="48"/>
      <c r="E376" s="64"/>
      <c r="F376" s="64"/>
      <c r="G376" s="64"/>
      <c r="H376" s="64"/>
    </row>
    <row r="377" spans="1:8" ht="15" x14ac:dyDescent="0.25">
      <c r="A377" s="47"/>
      <c r="B377" s="45"/>
      <c r="C377" s="48"/>
      <c r="D377" s="48"/>
      <c r="E377" s="64"/>
      <c r="F377" s="64"/>
      <c r="G377" s="64"/>
      <c r="H377" s="64"/>
    </row>
    <row r="378" spans="1:8" ht="15" x14ac:dyDescent="0.25">
      <c r="A378" s="47"/>
      <c r="B378" s="45"/>
      <c r="C378" s="48"/>
      <c r="D378" s="48"/>
      <c r="E378" s="64"/>
      <c r="F378" s="64"/>
      <c r="G378" s="64"/>
      <c r="H378" s="64"/>
    </row>
    <row r="379" spans="1:8" ht="15" x14ac:dyDescent="0.25">
      <c r="A379" s="47"/>
      <c r="B379" s="45"/>
      <c r="C379" s="48"/>
      <c r="D379" s="48"/>
      <c r="E379" s="64"/>
      <c r="F379" s="64"/>
      <c r="G379" s="64"/>
      <c r="H379" s="64"/>
    </row>
    <row r="380" spans="1:8" ht="15" x14ac:dyDescent="0.25">
      <c r="A380" s="47"/>
      <c r="B380" s="45"/>
      <c r="C380" s="48"/>
      <c r="D380" s="48"/>
      <c r="E380" s="64"/>
      <c r="F380" s="64"/>
      <c r="G380" s="64"/>
      <c r="H380" s="64"/>
    </row>
    <row r="381" spans="1:8" ht="15" x14ac:dyDescent="0.25">
      <c r="A381" s="47"/>
      <c r="B381" s="45"/>
      <c r="C381" s="48"/>
      <c r="D381" s="48"/>
      <c r="E381" s="64"/>
      <c r="F381" s="64"/>
      <c r="G381" s="64"/>
      <c r="H381" s="64"/>
    </row>
    <row r="382" spans="1:8" ht="15" x14ac:dyDescent="0.25">
      <c r="A382" s="47"/>
      <c r="B382" s="45"/>
      <c r="C382" s="48"/>
      <c r="D382" s="48"/>
      <c r="E382" s="64"/>
      <c r="F382" s="64"/>
      <c r="G382" s="64"/>
      <c r="H382" s="64"/>
    </row>
    <row r="383" spans="1:8" ht="15" x14ac:dyDescent="0.25">
      <c r="A383" s="47"/>
      <c r="B383" s="45"/>
      <c r="C383" s="48"/>
      <c r="D383" s="48"/>
      <c r="E383" s="64"/>
      <c r="F383" s="64"/>
      <c r="G383" s="64"/>
      <c r="H383" s="64"/>
    </row>
    <row r="384" spans="1:8" ht="15" x14ac:dyDescent="0.25">
      <c r="A384" s="47"/>
      <c r="B384" s="45"/>
      <c r="C384" s="48"/>
      <c r="D384" s="48"/>
      <c r="E384" s="64"/>
      <c r="F384" s="64"/>
      <c r="G384" s="64"/>
      <c r="H384" s="64"/>
    </row>
    <row r="385" spans="1:8" ht="15" x14ac:dyDescent="0.25">
      <c r="A385" s="47"/>
      <c r="B385" s="45"/>
      <c r="C385" s="48"/>
      <c r="D385" s="48"/>
      <c r="E385" s="64"/>
      <c r="F385" s="64"/>
      <c r="G385" s="64"/>
      <c r="H385" s="64"/>
    </row>
    <row r="386" spans="1:8" ht="15" x14ac:dyDescent="0.25">
      <c r="A386" s="47"/>
      <c r="B386" s="45"/>
      <c r="C386" s="48"/>
      <c r="D386" s="48"/>
      <c r="E386" s="64"/>
      <c r="F386" s="64"/>
      <c r="G386" s="64"/>
      <c r="H386" s="64"/>
    </row>
    <row r="387" spans="1:8" ht="15" x14ac:dyDescent="0.25">
      <c r="A387" s="47"/>
      <c r="B387" s="45"/>
      <c r="C387" s="48"/>
      <c r="D387" s="48"/>
      <c r="E387" s="64"/>
      <c r="F387" s="64"/>
      <c r="G387" s="64"/>
      <c r="H387" s="64"/>
    </row>
    <row r="388" spans="1:8" ht="15" x14ac:dyDescent="0.25">
      <c r="A388" s="47"/>
      <c r="B388" s="45"/>
      <c r="C388" s="48"/>
      <c r="D388" s="48"/>
      <c r="E388" s="64"/>
      <c r="F388" s="64"/>
      <c r="G388" s="64"/>
      <c r="H388" s="64"/>
    </row>
    <row r="389" spans="1:8" ht="15" x14ac:dyDescent="0.25">
      <c r="A389" s="47"/>
      <c r="B389" s="45"/>
      <c r="C389" s="48"/>
      <c r="D389" s="48"/>
      <c r="E389" s="64"/>
      <c r="F389" s="64"/>
      <c r="G389" s="64"/>
      <c r="H389" s="64"/>
    </row>
    <row r="390" spans="1:8" ht="15" x14ac:dyDescent="0.25">
      <c r="A390" s="47"/>
      <c r="B390" s="45"/>
      <c r="C390" s="48"/>
      <c r="D390" s="48"/>
      <c r="E390" s="64"/>
      <c r="F390" s="64"/>
      <c r="G390" s="64"/>
      <c r="H390" s="64"/>
    </row>
    <row r="391" spans="1:8" ht="15" x14ac:dyDescent="0.25">
      <c r="A391" s="47"/>
      <c r="B391" s="45"/>
      <c r="C391" s="48"/>
      <c r="D391" s="48"/>
      <c r="E391" s="64"/>
      <c r="F391" s="64"/>
      <c r="G391" s="64"/>
      <c r="H391" s="64"/>
    </row>
    <row r="392" spans="1:8" ht="15" x14ac:dyDescent="0.25">
      <c r="A392" s="47"/>
      <c r="B392" s="45"/>
      <c r="C392" s="48"/>
      <c r="D392" s="48"/>
      <c r="E392" s="64"/>
      <c r="F392" s="64"/>
      <c r="G392" s="64"/>
      <c r="H392" s="64"/>
    </row>
    <row r="393" spans="1:8" ht="15" x14ac:dyDescent="0.25">
      <c r="A393" s="47"/>
      <c r="B393" s="45"/>
      <c r="C393" s="48"/>
      <c r="D393" s="48"/>
      <c r="E393" s="64"/>
      <c r="F393" s="64"/>
      <c r="G393" s="64"/>
      <c r="H393" s="64"/>
    </row>
    <row r="394" spans="1:8" ht="15" x14ac:dyDescent="0.25">
      <c r="A394" s="47"/>
      <c r="B394" s="45"/>
      <c r="C394" s="48"/>
      <c r="D394" s="48"/>
      <c r="E394" s="64"/>
      <c r="F394" s="64"/>
      <c r="G394" s="64"/>
      <c r="H394" s="64"/>
    </row>
    <row r="395" spans="1:8" ht="15" x14ac:dyDescent="0.25">
      <c r="A395" s="47"/>
      <c r="B395" s="45"/>
      <c r="C395" s="48"/>
      <c r="D395" s="48"/>
      <c r="E395" s="64"/>
      <c r="F395" s="64"/>
      <c r="G395" s="64"/>
      <c r="H395" s="64"/>
    </row>
    <row r="396" spans="1:8" ht="15" x14ac:dyDescent="0.25">
      <c r="A396" s="47"/>
      <c r="B396" s="45"/>
      <c r="C396" s="48"/>
      <c r="D396" s="48"/>
      <c r="E396" s="64"/>
      <c r="F396" s="64"/>
      <c r="G396" s="64"/>
      <c r="H396" s="64"/>
    </row>
    <row r="397" spans="1:8" ht="15" x14ac:dyDescent="0.25">
      <c r="A397" s="47"/>
      <c r="B397" s="45"/>
      <c r="C397" s="48"/>
      <c r="D397" s="48"/>
      <c r="E397" s="64"/>
      <c r="F397" s="64"/>
      <c r="G397" s="64"/>
      <c r="H397" s="64"/>
    </row>
    <row r="398" spans="1:8" ht="15" x14ac:dyDescent="0.25">
      <c r="A398" s="47"/>
      <c r="B398" s="45"/>
      <c r="C398" s="48"/>
      <c r="D398" s="48"/>
      <c r="E398" s="64"/>
      <c r="F398" s="64"/>
      <c r="G398" s="64"/>
      <c r="H398" s="64"/>
    </row>
    <row r="399" spans="1:8" ht="15" x14ac:dyDescent="0.25">
      <c r="A399" s="47"/>
      <c r="B399" s="45"/>
      <c r="C399" s="48"/>
      <c r="D399" s="48"/>
      <c r="E399" s="64"/>
      <c r="F399" s="64"/>
      <c r="G399" s="64"/>
      <c r="H399" s="64"/>
    </row>
    <row r="400" spans="1:8" ht="15" x14ac:dyDescent="0.25">
      <c r="A400" s="47"/>
      <c r="B400" s="45"/>
      <c r="C400" s="48"/>
      <c r="D400" s="48"/>
      <c r="E400" s="64"/>
      <c r="F400" s="64"/>
      <c r="G400" s="64"/>
      <c r="H400" s="64"/>
    </row>
    <row r="401" spans="1:8" ht="15" x14ac:dyDescent="0.25">
      <c r="A401" s="47"/>
      <c r="B401" s="45"/>
      <c r="C401" s="48"/>
      <c r="D401" s="48"/>
      <c r="E401" s="64"/>
      <c r="F401" s="64"/>
      <c r="G401" s="64"/>
      <c r="H401" s="64"/>
    </row>
    <row r="402" spans="1:8" ht="15" x14ac:dyDescent="0.25">
      <c r="A402" s="47"/>
      <c r="B402" s="45"/>
      <c r="C402" s="48"/>
      <c r="D402" s="48"/>
      <c r="E402" s="64"/>
      <c r="F402" s="64"/>
      <c r="G402" s="64"/>
      <c r="H402" s="64"/>
    </row>
    <row r="403" spans="1:8" ht="15" x14ac:dyDescent="0.25">
      <c r="A403" s="47"/>
      <c r="B403" s="45"/>
      <c r="C403" s="48"/>
      <c r="D403" s="48"/>
      <c r="E403" s="64"/>
      <c r="F403" s="64"/>
      <c r="G403" s="64"/>
      <c r="H403" s="64"/>
    </row>
    <row r="404" spans="1:8" ht="15" x14ac:dyDescent="0.25">
      <c r="A404" s="47"/>
      <c r="B404" s="45"/>
      <c r="C404" s="48"/>
      <c r="D404" s="48"/>
      <c r="E404" s="64"/>
      <c r="F404" s="64"/>
      <c r="G404" s="64"/>
      <c r="H404" s="64"/>
    </row>
    <row r="405" spans="1:8" ht="15" x14ac:dyDescent="0.25">
      <c r="A405" s="47"/>
      <c r="B405" s="45"/>
      <c r="C405" s="48"/>
      <c r="D405" s="48"/>
      <c r="E405" s="64"/>
      <c r="F405" s="64"/>
      <c r="G405" s="64"/>
      <c r="H405" s="64"/>
    </row>
    <row r="406" spans="1:8" ht="15" x14ac:dyDescent="0.25">
      <c r="A406" s="47"/>
      <c r="B406" s="45"/>
      <c r="C406" s="48"/>
      <c r="D406" s="48"/>
      <c r="E406" s="64"/>
      <c r="F406" s="64"/>
      <c r="G406" s="64"/>
      <c r="H406" s="64"/>
    </row>
    <row r="407" spans="1:8" ht="15" x14ac:dyDescent="0.25">
      <c r="A407" s="47"/>
      <c r="B407" s="45"/>
      <c r="C407" s="48"/>
      <c r="D407" s="48"/>
      <c r="E407" s="64"/>
      <c r="F407" s="64"/>
      <c r="G407" s="64"/>
      <c r="H407" s="64"/>
    </row>
    <row r="408" spans="1:8" ht="15" x14ac:dyDescent="0.25">
      <c r="A408" s="47"/>
      <c r="B408" s="45"/>
      <c r="C408" s="48"/>
      <c r="D408" s="48"/>
      <c r="E408" s="64"/>
      <c r="F408" s="64"/>
      <c r="G408" s="64"/>
      <c r="H408" s="64"/>
    </row>
    <row r="409" spans="1:8" ht="15" x14ac:dyDescent="0.25">
      <c r="A409" s="47"/>
      <c r="B409" s="45"/>
      <c r="C409" s="48"/>
      <c r="D409" s="48"/>
      <c r="E409" s="64"/>
      <c r="F409" s="64"/>
      <c r="G409" s="64"/>
      <c r="H409" s="64"/>
    </row>
    <row r="410" spans="1:8" ht="15" x14ac:dyDescent="0.25">
      <c r="A410" s="47"/>
      <c r="B410" s="45"/>
      <c r="C410" s="48"/>
      <c r="D410" s="48"/>
      <c r="E410" s="64"/>
      <c r="F410" s="64"/>
      <c r="G410" s="64"/>
      <c r="H410" s="64"/>
    </row>
    <row r="411" spans="1:8" ht="15" x14ac:dyDescent="0.25">
      <c r="A411" s="47"/>
      <c r="B411" s="45"/>
      <c r="C411" s="48"/>
      <c r="D411" s="48"/>
      <c r="E411" s="64"/>
      <c r="F411" s="64"/>
      <c r="G411" s="64"/>
      <c r="H411" s="64"/>
    </row>
    <row r="412" spans="1:8" ht="15" x14ac:dyDescent="0.25">
      <c r="A412" s="47"/>
      <c r="B412" s="45"/>
      <c r="C412" s="48"/>
      <c r="D412" s="48"/>
      <c r="E412" s="64"/>
      <c r="F412" s="64"/>
      <c r="G412" s="64"/>
      <c r="H412" s="64"/>
    </row>
    <row r="413" spans="1:8" ht="15" x14ac:dyDescent="0.25">
      <c r="A413" s="47"/>
      <c r="B413" s="45"/>
      <c r="C413" s="48"/>
      <c r="D413" s="48"/>
      <c r="E413" s="64"/>
      <c r="F413" s="64"/>
      <c r="G413" s="64"/>
      <c r="H413" s="64"/>
    </row>
    <row r="414" spans="1:8" ht="15" x14ac:dyDescent="0.25">
      <c r="A414" s="47"/>
      <c r="B414" s="45"/>
      <c r="C414" s="48"/>
      <c r="D414" s="48"/>
      <c r="E414" s="64"/>
      <c r="F414" s="64"/>
      <c r="G414" s="64"/>
      <c r="H414" s="64"/>
    </row>
    <row r="415" spans="1:8" ht="15" x14ac:dyDescent="0.25">
      <c r="A415" s="47"/>
      <c r="B415" s="45"/>
      <c r="C415" s="48"/>
      <c r="D415" s="48"/>
      <c r="E415" s="64"/>
      <c r="F415" s="64"/>
      <c r="G415" s="64"/>
      <c r="H415" s="64"/>
    </row>
    <row r="416" spans="1:8" ht="15" x14ac:dyDescent="0.25">
      <c r="A416" s="47"/>
      <c r="B416" s="45"/>
      <c r="C416" s="48"/>
      <c r="D416" s="48"/>
      <c r="E416" s="64"/>
      <c r="F416" s="64"/>
      <c r="G416" s="64"/>
      <c r="H416" s="64"/>
    </row>
    <row r="417" spans="1:8" ht="15" x14ac:dyDescent="0.25">
      <c r="A417" s="47"/>
      <c r="B417" s="45"/>
      <c r="C417" s="48"/>
      <c r="D417" s="48"/>
      <c r="E417" s="64"/>
      <c r="F417" s="64"/>
      <c r="G417" s="64"/>
      <c r="H417" s="64"/>
    </row>
    <row r="418" spans="1:8" ht="15" x14ac:dyDescent="0.25">
      <c r="A418" s="47"/>
      <c r="B418" s="45"/>
      <c r="C418" s="48"/>
      <c r="D418" s="48"/>
      <c r="E418" s="64"/>
      <c r="F418" s="64"/>
      <c r="G418" s="64"/>
      <c r="H418" s="64"/>
    </row>
    <row r="419" spans="1:8" ht="15" x14ac:dyDescent="0.25">
      <c r="A419" s="47"/>
      <c r="B419" s="45"/>
      <c r="C419" s="48"/>
      <c r="D419" s="48"/>
      <c r="E419" s="64"/>
      <c r="F419" s="64"/>
      <c r="G419" s="64"/>
      <c r="H419" s="64"/>
    </row>
    <row r="420" spans="1:8" ht="15" x14ac:dyDescent="0.25">
      <c r="A420" s="47"/>
      <c r="B420" s="45"/>
      <c r="C420" s="48"/>
      <c r="D420" s="48"/>
      <c r="E420" s="64"/>
      <c r="F420" s="64"/>
      <c r="G420" s="64"/>
      <c r="H420" s="64"/>
    </row>
    <row r="421" spans="1:8" ht="15" x14ac:dyDescent="0.25">
      <c r="A421" s="47"/>
      <c r="B421" s="45"/>
      <c r="C421" s="48"/>
      <c r="D421" s="48"/>
      <c r="E421" s="64"/>
      <c r="F421" s="64"/>
      <c r="G421" s="64"/>
      <c r="H421" s="64"/>
    </row>
    <row r="422" spans="1:8" ht="15" x14ac:dyDescent="0.25">
      <c r="A422" s="47"/>
      <c r="B422" s="45"/>
      <c r="C422" s="48"/>
      <c r="D422" s="48"/>
      <c r="E422" s="64"/>
      <c r="F422" s="64"/>
      <c r="G422" s="64"/>
      <c r="H422" s="64"/>
    </row>
    <row r="423" spans="1:8" ht="15" x14ac:dyDescent="0.25">
      <c r="A423" s="47"/>
      <c r="B423" s="45"/>
      <c r="C423" s="48"/>
      <c r="D423" s="48"/>
      <c r="E423" s="64"/>
      <c r="F423" s="64"/>
      <c r="G423" s="64"/>
      <c r="H423" s="64"/>
    </row>
    <row r="424" spans="1:8" ht="15" x14ac:dyDescent="0.25">
      <c r="A424" s="47"/>
      <c r="B424" s="45"/>
      <c r="C424" s="48"/>
      <c r="D424" s="48"/>
      <c r="E424" s="64"/>
      <c r="F424" s="64"/>
      <c r="G424" s="64"/>
      <c r="H424" s="64"/>
    </row>
    <row r="425" spans="1:8" ht="15" x14ac:dyDescent="0.25">
      <c r="A425" s="47"/>
      <c r="B425" s="45"/>
      <c r="C425" s="48"/>
      <c r="D425" s="48"/>
      <c r="E425" s="64"/>
      <c r="F425" s="64"/>
      <c r="G425" s="64"/>
      <c r="H425" s="64"/>
    </row>
    <row r="426" spans="1:8" ht="15" x14ac:dyDescent="0.25">
      <c r="A426" s="47"/>
      <c r="B426" s="45"/>
      <c r="C426" s="48"/>
      <c r="D426" s="48"/>
      <c r="E426" s="64"/>
      <c r="F426" s="64"/>
      <c r="G426" s="64"/>
      <c r="H426" s="64"/>
    </row>
    <row r="427" spans="1:8" ht="15" x14ac:dyDescent="0.25">
      <c r="A427" s="47"/>
      <c r="B427" s="45"/>
      <c r="C427" s="48"/>
      <c r="D427" s="48"/>
      <c r="E427" s="64"/>
      <c r="F427" s="64"/>
      <c r="G427" s="64"/>
      <c r="H427" s="64"/>
    </row>
    <row r="428" spans="1:8" ht="15" x14ac:dyDescent="0.25">
      <c r="A428" s="47"/>
      <c r="B428" s="45"/>
      <c r="C428" s="48"/>
      <c r="D428" s="48"/>
      <c r="E428" s="64"/>
      <c r="F428" s="64"/>
      <c r="G428" s="64"/>
      <c r="H428" s="64"/>
    </row>
    <row r="429" spans="1:8" ht="15" x14ac:dyDescent="0.25">
      <c r="A429" s="47"/>
      <c r="B429" s="45"/>
      <c r="C429" s="48"/>
      <c r="D429" s="48"/>
      <c r="E429" s="64"/>
      <c r="F429" s="64"/>
      <c r="G429" s="64"/>
      <c r="H429" s="64"/>
    </row>
    <row r="430" spans="1:8" ht="15" x14ac:dyDescent="0.25">
      <c r="A430" s="47"/>
      <c r="B430" s="45"/>
      <c r="C430" s="48"/>
      <c r="D430" s="48"/>
      <c r="E430" s="64"/>
      <c r="F430" s="64"/>
      <c r="G430" s="64"/>
      <c r="H430" s="64"/>
    </row>
    <row r="431" spans="1:8" ht="15" x14ac:dyDescent="0.25">
      <c r="A431" s="47"/>
      <c r="B431" s="45"/>
      <c r="C431" s="48"/>
      <c r="D431" s="48"/>
      <c r="E431" s="64"/>
      <c r="F431" s="64"/>
      <c r="G431" s="64"/>
      <c r="H431" s="64"/>
    </row>
    <row r="432" spans="1:8" ht="15" x14ac:dyDescent="0.25">
      <c r="A432" s="47"/>
      <c r="B432" s="45"/>
      <c r="C432" s="48"/>
      <c r="D432" s="48"/>
      <c r="E432" s="64"/>
      <c r="F432" s="64"/>
      <c r="G432" s="64"/>
      <c r="H432" s="64"/>
    </row>
    <row r="433" spans="1:8" ht="15" x14ac:dyDescent="0.25">
      <c r="A433" s="47"/>
      <c r="B433" s="45"/>
      <c r="C433" s="48"/>
      <c r="D433" s="48"/>
      <c r="E433" s="64"/>
      <c r="F433" s="64"/>
      <c r="G433" s="64"/>
      <c r="H433" s="64"/>
    </row>
    <row r="434" spans="1:8" ht="15" x14ac:dyDescent="0.25">
      <c r="A434" s="47"/>
      <c r="B434" s="45"/>
      <c r="C434" s="48"/>
      <c r="D434" s="48"/>
      <c r="E434" s="64"/>
      <c r="F434" s="64"/>
      <c r="G434" s="64"/>
      <c r="H434" s="64"/>
    </row>
    <row r="435" spans="1:8" ht="15" x14ac:dyDescent="0.25">
      <c r="A435" s="47"/>
      <c r="B435" s="45"/>
      <c r="C435" s="48"/>
      <c r="D435" s="48"/>
      <c r="E435" s="64"/>
      <c r="F435" s="64"/>
      <c r="G435" s="64"/>
      <c r="H435" s="64"/>
    </row>
    <row r="436" spans="1:8" ht="15" x14ac:dyDescent="0.25">
      <c r="A436" s="47"/>
      <c r="B436" s="45"/>
      <c r="C436" s="48"/>
      <c r="D436" s="48"/>
      <c r="E436" s="64"/>
      <c r="F436" s="64"/>
      <c r="G436" s="64"/>
      <c r="H436" s="64"/>
    </row>
    <row r="437" spans="1:8" ht="15" x14ac:dyDescent="0.25">
      <c r="A437" s="47"/>
      <c r="B437" s="45"/>
      <c r="C437" s="48"/>
      <c r="D437" s="48"/>
      <c r="E437" s="64"/>
      <c r="F437" s="64"/>
      <c r="G437" s="64"/>
      <c r="H437" s="64"/>
    </row>
    <row r="438" spans="1:8" ht="15" x14ac:dyDescent="0.25">
      <c r="A438" s="47"/>
      <c r="B438" s="45"/>
      <c r="C438" s="48"/>
      <c r="D438" s="48"/>
      <c r="E438" s="64"/>
      <c r="F438" s="64"/>
      <c r="G438" s="64"/>
      <c r="H438" s="64"/>
    </row>
    <row r="439" spans="1:8" ht="15" x14ac:dyDescent="0.25">
      <c r="A439" s="47"/>
      <c r="B439" s="45"/>
      <c r="C439" s="48"/>
      <c r="D439" s="48"/>
      <c r="E439" s="64"/>
      <c r="F439" s="64"/>
      <c r="G439" s="64"/>
      <c r="H439" s="64"/>
    </row>
    <row r="440" spans="1:8" ht="15" x14ac:dyDescent="0.25">
      <c r="A440" s="47"/>
      <c r="B440" s="45"/>
      <c r="C440" s="48"/>
      <c r="D440" s="48"/>
      <c r="E440" s="64"/>
      <c r="F440" s="64"/>
      <c r="G440" s="64"/>
      <c r="H440" s="64"/>
    </row>
    <row r="441" spans="1:8" ht="15" x14ac:dyDescent="0.25">
      <c r="A441" s="47"/>
      <c r="B441" s="45"/>
      <c r="C441" s="48"/>
      <c r="D441" s="48"/>
      <c r="E441" s="64"/>
      <c r="F441" s="64"/>
      <c r="G441" s="64"/>
      <c r="H441" s="64"/>
    </row>
    <row r="442" spans="1:8" ht="15" x14ac:dyDescent="0.25">
      <c r="A442" s="47"/>
      <c r="B442" s="45"/>
      <c r="C442" s="48"/>
      <c r="D442" s="48"/>
      <c r="E442" s="64"/>
      <c r="F442" s="64"/>
      <c r="G442" s="64"/>
      <c r="H442" s="64"/>
    </row>
    <row r="443" spans="1:8" ht="15" x14ac:dyDescent="0.25">
      <c r="A443" s="47"/>
      <c r="B443" s="45"/>
      <c r="C443" s="48"/>
      <c r="D443" s="48"/>
      <c r="E443" s="64"/>
      <c r="F443" s="64"/>
      <c r="G443" s="64"/>
      <c r="H443" s="64"/>
    </row>
    <row r="444" spans="1:8" ht="15" x14ac:dyDescent="0.25">
      <c r="A444" s="47"/>
      <c r="B444" s="45"/>
      <c r="C444" s="48"/>
      <c r="D444" s="48"/>
      <c r="E444" s="64"/>
      <c r="F444" s="64"/>
      <c r="G444" s="64"/>
      <c r="H444" s="64"/>
    </row>
    <row r="445" spans="1:8" ht="15" x14ac:dyDescent="0.25">
      <c r="A445" s="47"/>
      <c r="B445" s="45"/>
      <c r="C445" s="48"/>
      <c r="D445" s="48"/>
      <c r="E445" s="64"/>
      <c r="F445" s="64"/>
      <c r="G445" s="64"/>
      <c r="H445" s="64"/>
    </row>
    <row r="446" spans="1:8" ht="15" x14ac:dyDescent="0.25">
      <c r="A446" s="47"/>
      <c r="B446" s="45"/>
      <c r="C446" s="48"/>
      <c r="D446" s="48"/>
      <c r="E446" s="64"/>
      <c r="F446" s="64"/>
      <c r="G446" s="64"/>
      <c r="H446" s="64"/>
    </row>
    <row r="447" spans="1:8" ht="15" x14ac:dyDescent="0.25">
      <c r="A447" s="47"/>
      <c r="B447" s="45"/>
      <c r="C447" s="48"/>
      <c r="D447" s="48"/>
      <c r="E447" s="64"/>
      <c r="F447" s="64"/>
      <c r="G447" s="64"/>
      <c r="H447" s="64"/>
    </row>
    <row r="448" spans="1:8" ht="15" x14ac:dyDescent="0.25">
      <c r="A448" s="47"/>
      <c r="B448" s="45"/>
      <c r="C448" s="48"/>
      <c r="D448" s="48"/>
      <c r="E448" s="64"/>
      <c r="F448" s="64"/>
      <c r="G448" s="64"/>
      <c r="H448" s="64"/>
    </row>
    <row r="449" spans="1:8" ht="15" x14ac:dyDescent="0.25">
      <c r="A449" s="47"/>
      <c r="B449" s="45"/>
      <c r="C449" s="48"/>
      <c r="D449" s="48"/>
      <c r="E449" s="64"/>
      <c r="F449" s="64"/>
      <c r="G449" s="64"/>
      <c r="H449" s="64"/>
    </row>
    <row r="450" spans="1:8" ht="15" x14ac:dyDescent="0.25">
      <c r="A450" s="47"/>
      <c r="B450" s="45"/>
      <c r="C450" s="48"/>
      <c r="D450" s="48"/>
      <c r="E450" s="64"/>
      <c r="F450" s="64"/>
      <c r="G450" s="64"/>
      <c r="H450" s="64"/>
    </row>
    <row r="451" spans="1:8" ht="15" x14ac:dyDescent="0.25">
      <c r="A451" s="47"/>
      <c r="B451" s="45"/>
      <c r="C451" s="48"/>
      <c r="D451" s="48"/>
      <c r="E451" s="64"/>
      <c r="F451" s="64"/>
      <c r="G451" s="64"/>
      <c r="H451" s="64"/>
    </row>
    <row r="452" spans="1:8" ht="15" x14ac:dyDescent="0.25">
      <c r="A452" s="47"/>
      <c r="B452" s="45"/>
      <c r="C452" s="48"/>
      <c r="D452" s="48"/>
      <c r="E452" s="64"/>
      <c r="F452" s="64"/>
      <c r="G452" s="64"/>
      <c r="H452" s="64"/>
    </row>
    <row r="453" spans="1:8" ht="15" x14ac:dyDescent="0.25">
      <c r="A453" s="47"/>
      <c r="B453" s="45"/>
      <c r="C453" s="48"/>
      <c r="D453" s="48"/>
      <c r="E453" s="64"/>
      <c r="F453" s="64"/>
      <c r="G453" s="64"/>
      <c r="H453" s="64"/>
    </row>
    <row r="454" spans="1:8" ht="15" x14ac:dyDescent="0.25">
      <c r="A454" s="47"/>
      <c r="B454" s="45"/>
      <c r="C454" s="48"/>
      <c r="D454" s="48"/>
      <c r="E454" s="64"/>
      <c r="F454" s="64"/>
      <c r="G454" s="64"/>
      <c r="H454" s="64"/>
    </row>
    <row r="455" spans="1:8" ht="15" x14ac:dyDescent="0.25">
      <c r="A455" s="47"/>
      <c r="B455" s="45"/>
      <c r="C455" s="48"/>
      <c r="D455" s="48"/>
      <c r="E455" s="64"/>
      <c r="F455" s="64"/>
      <c r="G455" s="64"/>
      <c r="H455" s="64"/>
    </row>
    <row r="456" spans="1:8" ht="15" x14ac:dyDescent="0.25">
      <c r="A456" s="47"/>
      <c r="B456" s="45"/>
      <c r="C456" s="48"/>
      <c r="D456" s="48"/>
      <c r="E456" s="64"/>
      <c r="F456" s="64"/>
      <c r="G456" s="64"/>
      <c r="H456" s="64"/>
    </row>
    <row r="457" spans="1:8" ht="15" x14ac:dyDescent="0.25">
      <c r="A457" s="47"/>
      <c r="B457" s="45"/>
      <c r="C457" s="48"/>
      <c r="D457" s="48"/>
      <c r="E457" s="64"/>
      <c r="F457" s="64"/>
      <c r="G457" s="64"/>
      <c r="H457" s="64"/>
    </row>
    <row r="458" spans="1:8" ht="15" x14ac:dyDescent="0.25">
      <c r="A458" s="47"/>
      <c r="B458" s="45"/>
      <c r="C458" s="48"/>
      <c r="D458" s="48"/>
      <c r="E458" s="64"/>
      <c r="F458" s="64"/>
      <c r="G458" s="64"/>
      <c r="H458" s="64"/>
    </row>
    <row r="459" spans="1:8" ht="15" x14ac:dyDescent="0.25">
      <c r="A459" s="47"/>
      <c r="B459" s="45"/>
      <c r="C459" s="48"/>
      <c r="D459" s="48"/>
      <c r="E459" s="64"/>
      <c r="F459" s="64"/>
      <c r="G459" s="64"/>
      <c r="H459" s="64"/>
    </row>
    <row r="460" spans="1:8" ht="15" x14ac:dyDescent="0.25">
      <c r="A460" s="47"/>
      <c r="B460" s="45"/>
      <c r="C460" s="48"/>
      <c r="D460" s="48"/>
      <c r="E460" s="64"/>
      <c r="F460" s="64"/>
      <c r="G460" s="64"/>
      <c r="H460" s="64"/>
    </row>
    <row r="461" spans="1:8" ht="15" x14ac:dyDescent="0.25">
      <c r="A461" s="47"/>
      <c r="B461" s="45"/>
      <c r="C461" s="48"/>
      <c r="D461" s="48"/>
      <c r="E461" s="64"/>
      <c r="F461" s="64"/>
      <c r="G461" s="64"/>
      <c r="H461" s="64"/>
    </row>
    <row r="462" spans="1:8" ht="15" x14ac:dyDescent="0.25">
      <c r="A462" s="47"/>
      <c r="B462" s="45"/>
      <c r="C462" s="48"/>
      <c r="D462" s="48"/>
      <c r="E462" s="64"/>
      <c r="F462" s="64"/>
      <c r="G462" s="64"/>
      <c r="H462" s="64"/>
    </row>
    <row r="463" spans="1:8" ht="15" x14ac:dyDescent="0.25">
      <c r="A463" s="47"/>
      <c r="B463" s="45"/>
      <c r="C463" s="48"/>
      <c r="D463" s="48"/>
      <c r="E463" s="64"/>
      <c r="F463" s="64"/>
      <c r="G463" s="64"/>
      <c r="H463" s="64"/>
    </row>
    <row r="464" spans="1:8" ht="15" x14ac:dyDescent="0.25">
      <c r="A464" s="47"/>
      <c r="B464" s="45"/>
      <c r="C464" s="48"/>
      <c r="D464" s="48"/>
      <c r="E464" s="64"/>
      <c r="F464" s="64"/>
      <c r="G464" s="64"/>
      <c r="H464" s="64"/>
    </row>
    <row r="465" spans="1:8" ht="15" x14ac:dyDescent="0.25">
      <c r="A465" s="47"/>
      <c r="B465" s="45"/>
      <c r="C465" s="48"/>
      <c r="D465" s="48"/>
      <c r="E465" s="64"/>
      <c r="F465" s="64"/>
      <c r="G465" s="64"/>
      <c r="H465" s="64"/>
    </row>
    <row r="466" spans="1:8" ht="15" x14ac:dyDescent="0.25">
      <c r="A466" s="47"/>
      <c r="B466" s="45"/>
      <c r="C466" s="48"/>
      <c r="D466" s="48"/>
      <c r="E466" s="64"/>
      <c r="F466" s="64"/>
      <c r="G466" s="64"/>
      <c r="H466" s="64"/>
    </row>
    <row r="467" spans="1:8" ht="15" x14ac:dyDescent="0.25">
      <c r="A467" s="47"/>
      <c r="B467" s="45"/>
      <c r="C467" s="48"/>
      <c r="D467" s="48"/>
      <c r="E467" s="64"/>
      <c r="F467" s="64"/>
      <c r="G467" s="64"/>
      <c r="H467" s="64"/>
    </row>
    <row r="468" spans="1:8" ht="15" x14ac:dyDescent="0.25">
      <c r="A468" s="47"/>
      <c r="B468" s="45"/>
      <c r="C468" s="48"/>
      <c r="D468" s="48"/>
      <c r="E468" s="64"/>
      <c r="F468" s="64"/>
      <c r="G468" s="64"/>
      <c r="H468" s="64"/>
    </row>
    <row r="469" spans="1:8" ht="15" x14ac:dyDescent="0.25">
      <c r="A469" s="47"/>
      <c r="B469" s="45"/>
      <c r="C469" s="48"/>
      <c r="D469" s="48"/>
      <c r="E469" s="64"/>
      <c r="F469" s="64"/>
      <c r="G469" s="64"/>
      <c r="H469" s="64"/>
    </row>
    <row r="470" spans="1:8" ht="15" x14ac:dyDescent="0.25">
      <c r="A470" s="47"/>
      <c r="B470" s="45"/>
      <c r="C470" s="48"/>
      <c r="D470" s="48"/>
      <c r="E470" s="64"/>
      <c r="F470" s="64"/>
      <c r="G470" s="64"/>
      <c r="H470" s="64"/>
    </row>
    <row r="471" spans="1:8" ht="15" x14ac:dyDescent="0.25">
      <c r="A471" s="47"/>
      <c r="B471" s="45"/>
      <c r="C471" s="48"/>
      <c r="D471" s="48"/>
      <c r="E471" s="64"/>
      <c r="F471" s="64"/>
      <c r="G471" s="64"/>
      <c r="H471" s="64"/>
    </row>
    <row r="472" spans="1:8" ht="15" x14ac:dyDescent="0.25">
      <c r="A472" s="47"/>
      <c r="B472" s="45"/>
      <c r="C472" s="48"/>
      <c r="D472" s="48"/>
      <c r="E472" s="64"/>
      <c r="F472" s="64"/>
      <c r="G472" s="64"/>
      <c r="H472" s="64"/>
    </row>
    <row r="473" spans="1:8" ht="15" x14ac:dyDescent="0.25">
      <c r="A473" s="47"/>
      <c r="B473" s="45"/>
      <c r="C473" s="48"/>
      <c r="D473" s="48"/>
      <c r="E473" s="64"/>
      <c r="F473" s="64"/>
      <c r="G473" s="64"/>
      <c r="H473" s="64"/>
    </row>
    <row r="474" spans="1:8" ht="15" x14ac:dyDescent="0.25">
      <c r="A474" s="47"/>
      <c r="B474" s="45"/>
      <c r="C474" s="48"/>
      <c r="D474" s="48"/>
      <c r="E474" s="64"/>
      <c r="F474" s="64"/>
      <c r="G474" s="64"/>
      <c r="H474" s="64"/>
    </row>
    <row r="475" spans="1:8" ht="15" x14ac:dyDescent="0.25">
      <c r="A475" s="47"/>
      <c r="B475" s="45"/>
      <c r="C475" s="48"/>
      <c r="D475" s="48"/>
      <c r="E475" s="64"/>
      <c r="F475" s="64"/>
      <c r="G475" s="64"/>
      <c r="H475" s="64"/>
    </row>
    <row r="476" spans="1:8" ht="15" x14ac:dyDescent="0.25">
      <c r="A476" s="47"/>
      <c r="B476" s="45"/>
      <c r="C476" s="48"/>
      <c r="D476" s="48"/>
      <c r="E476" s="64"/>
      <c r="F476" s="64"/>
      <c r="G476" s="64"/>
      <c r="H476" s="64"/>
    </row>
    <row r="477" spans="1:8" ht="15" x14ac:dyDescent="0.25">
      <c r="A477" s="47"/>
      <c r="B477" s="45"/>
      <c r="C477" s="48"/>
      <c r="D477" s="48"/>
      <c r="E477" s="64"/>
      <c r="F477" s="64"/>
      <c r="G477" s="64"/>
      <c r="H477" s="64"/>
    </row>
    <row r="478" spans="1:8" ht="15" x14ac:dyDescent="0.25">
      <c r="A478" s="47"/>
      <c r="B478" s="45"/>
      <c r="C478" s="48"/>
      <c r="D478" s="48"/>
      <c r="E478" s="64"/>
      <c r="F478" s="64"/>
      <c r="G478" s="64"/>
      <c r="H478" s="64"/>
    </row>
    <row r="479" spans="1:8" ht="15" x14ac:dyDescent="0.25">
      <c r="A479" s="47"/>
      <c r="B479" s="45"/>
      <c r="C479" s="48"/>
      <c r="D479" s="48"/>
      <c r="E479" s="64"/>
      <c r="F479" s="64"/>
      <c r="G479" s="64"/>
      <c r="H479" s="64"/>
    </row>
    <row r="480" spans="1:8" ht="15" x14ac:dyDescent="0.25">
      <c r="A480" s="47"/>
      <c r="B480" s="45"/>
      <c r="C480" s="48"/>
      <c r="D480" s="48"/>
      <c r="E480" s="64"/>
      <c r="F480" s="64"/>
      <c r="G480" s="64"/>
      <c r="H480" s="64"/>
    </row>
    <row r="481" spans="1:8" ht="15" x14ac:dyDescent="0.25">
      <c r="A481" s="47"/>
      <c r="B481" s="45"/>
      <c r="C481" s="48"/>
      <c r="D481" s="48"/>
      <c r="E481" s="64"/>
      <c r="F481" s="64"/>
      <c r="G481" s="64"/>
      <c r="H481" s="64"/>
    </row>
    <row r="482" spans="1:8" ht="15" x14ac:dyDescent="0.25">
      <c r="A482" s="47"/>
      <c r="B482" s="45"/>
      <c r="C482" s="48"/>
      <c r="D482" s="48"/>
      <c r="E482" s="64"/>
      <c r="F482" s="64"/>
      <c r="G482" s="64"/>
      <c r="H482" s="64"/>
    </row>
    <row r="483" spans="1:8" ht="15" x14ac:dyDescent="0.25">
      <c r="A483" s="47"/>
      <c r="B483" s="45"/>
      <c r="C483" s="48"/>
      <c r="D483" s="48"/>
      <c r="E483" s="64"/>
      <c r="F483" s="64"/>
      <c r="G483" s="64"/>
      <c r="H483" s="64"/>
    </row>
    <row r="484" spans="1:8" ht="15" x14ac:dyDescent="0.25">
      <c r="A484" s="47"/>
      <c r="B484" s="45"/>
      <c r="C484" s="48"/>
      <c r="D484" s="48"/>
      <c r="E484" s="64"/>
      <c r="F484" s="64"/>
      <c r="G484" s="64"/>
      <c r="H484" s="64"/>
    </row>
    <row r="485" spans="1:8" ht="15" x14ac:dyDescent="0.25">
      <c r="A485" s="47"/>
      <c r="B485" s="45"/>
      <c r="C485" s="48"/>
      <c r="D485" s="48"/>
      <c r="E485" s="64"/>
      <c r="F485" s="64"/>
      <c r="G485" s="64"/>
      <c r="H485" s="64"/>
    </row>
    <row r="486" spans="1:8" ht="15" x14ac:dyDescent="0.25">
      <c r="A486" s="47"/>
      <c r="B486" s="45"/>
      <c r="C486" s="48"/>
      <c r="D486" s="48"/>
      <c r="E486" s="64"/>
      <c r="F486" s="64"/>
      <c r="G486" s="64"/>
      <c r="H486" s="64"/>
    </row>
    <row r="487" spans="1:8" ht="15" x14ac:dyDescent="0.25">
      <c r="A487" s="47"/>
      <c r="B487" s="45"/>
      <c r="C487" s="48"/>
      <c r="D487" s="48"/>
      <c r="E487" s="64"/>
      <c r="F487" s="64"/>
      <c r="G487" s="64"/>
      <c r="H487" s="64"/>
    </row>
    <row r="488" spans="1:8" ht="15" x14ac:dyDescent="0.25">
      <c r="A488" s="47"/>
      <c r="B488" s="45"/>
      <c r="C488" s="48"/>
      <c r="D488" s="48"/>
      <c r="E488" s="64"/>
      <c r="F488" s="64"/>
      <c r="G488" s="64"/>
      <c r="H488" s="64"/>
    </row>
    <row r="489" spans="1:8" ht="15" x14ac:dyDescent="0.25">
      <c r="A489" s="47"/>
      <c r="B489" s="45"/>
      <c r="C489" s="48"/>
      <c r="D489" s="48"/>
      <c r="E489" s="64"/>
      <c r="F489" s="64"/>
      <c r="G489" s="64"/>
      <c r="H489" s="64"/>
    </row>
    <row r="490" spans="1:8" ht="15" x14ac:dyDescent="0.25">
      <c r="A490" s="47"/>
      <c r="B490" s="45"/>
      <c r="C490" s="48"/>
      <c r="D490" s="48"/>
      <c r="E490" s="64"/>
      <c r="F490" s="64"/>
      <c r="G490" s="64"/>
      <c r="H490" s="64"/>
    </row>
    <row r="491" spans="1:8" ht="15" x14ac:dyDescent="0.25">
      <c r="A491" s="47"/>
      <c r="B491" s="45"/>
      <c r="C491" s="48"/>
      <c r="D491" s="48"/>
      <c r="E491" s="64"/>
      <c r="F491" s="64"/>
      <c r="G491" s="64"/>
      <c r="H491" s="64"/>
    </row>
    <row r="492" spans="1:8" ht="15" x14ac:dyDescent="0.25">
      <c r="A492" s="47"/>
      <c r="B492" s="45"/>
      <c r="C492" s="48"/>
      <c r="D492" s="48"/>
      <c r="E492" s="64"/>
      <c r="F492" s="64"/>
      <c r="G492" s="64"/>
      <c r="H492" s="64"/>
    </row>
    <row r="493" spans="1:8" ht="15" x14ac:dyDescent="0.25">
      <c r="A493" s="47"/>
      <c r="B493" s="45"/>
      <c r="C493" s="48"/>
      <c r="D493" s="48"/>
      <c r="E493" s="64"/>
      <c r="F493" s="64"/>
      <c r="G493" s="64"/>
      <c r="H493" s="64"/>
    </row>
    <row r="494" spans="1:8" ht="15" x14ac:dyDescent="0.25">
      <c r="A494" s="47"/>
      <c r="B494" s="45"/>
      <c r="C494" s="48"/>
      <c r="D494" s="48"/>
      <c r="E494" s="64"/>
      <c r="F494" s="64"/>
      <c r="G494" s="64"/>
      <c r="H494" s="64"/>
    </row>
    <row r="495" spans="1:8" ht="15" x14ac:dyDescent="0.25">
      <c r="A495" s="47"/>
      <c r="B495" s="45"/>
      <c r="C495" s="48"/>
      <c r="D495" s="48"/>
      <c r="E495" s="64"/>
      <c r="F495" s="64"/>
      <c r="G495" s="64"/>
      <c r="H495" s="64"/>
    </row>
    <row r="496" spans="1:8" ht="15" x14ac:dyDescent="0.25">
      <c r="A496" s="47"/>
      <c r="B496" s="45"/>
      <c r="C496" s="48"/>
      <c r="D496" s="48"/>
      <c r="E496" s="64"/>
      <c r="F496" s="64"/>
      <c r="G496" s="64"/>
      <c r="H496" s="64"/>
    </row>
    <row r="497" spans="1:8" ht="15" x14ac:dyDescent="0.25">
      <c r="A497" s="47"/>
      <c r="B497" s="45"/>
      <c r="C497" s="48"/>
      <c r="D497" s="48"/>
      <c r="E497" s="64"/>
      <c r="F497" s="64"/>
      <c r="G497" s="64"/>
      <c r="H497" s="64"/>
    </row>
    <row r="498" spans="1:8" ht="15" x14ac:dyDescent="0.25">
      <c r="A498" s="47"/>
      <c r="B498" s="45"/>
      <c r="C498" s="48"/>
      <c r="D498" s="48"/>
      <c r="E498" s="64"/>
      <c r="F498" s="64"/>
      <c r="G498" s="64"/>
      <c r="H498" s="64"/>
    </row>
    <row r="499" spans="1:8" ht="15" x14ac:dyDescent="0.25">
      <c r="A499" s="47"/>
      <c r="B499" s="45"/>
      <c r="C499" s="48"/>
      <c r="D499" s="48"/>
      <c r="E499" s="64"/>
      <c r="F499" s="64"/>
      <c r="G499" s="64"/>
      <c r="H499" s="64"/>
    </row>
    <row r="500" spans="1:8" ht="15" x14ac:dyDescent="0.25">
      <c r="A500" s="47"/>
      <c r="B500" s="45"/>
      <c r="C500" s="48"/>
      <c r="D500" s="48"/>
      <c r="E500" s="64"/>
      <c r="F500" s="64"/>
      <c r="G500" s="64"/>
      <c r="H500" s="64"/>
    </row>
    <row r="501" spans="1:8" ht="15" x14ac:dyDescent="0.25">
      <c r="A501" s="47"/>
      <c r="B501" s="45"/>
      <c r="C501" s="48"/>
      <c r="D501" s="48"/>
      <c r="E501" s="64"/>
      <c r="F501" s="64"/>
      <c r="G501" s="64"/>
      <c r="H501" s="64"/>
    </row>
    <row r="502" spans="1:8" ht="15" x14ac:dyDescent="0.25">
      <c r="A502" s="47"/>
      <c r="B502" s="45"/>
      <c r="C502" s="48"/>
      <c r="D502" s="48"/>
      <c r="E502" s="64"/>
      <c r="F502" s="64"/>
      <c r="G502" s="64"/>
      <c r="H502" s="64"/>
    </row>
    <row r="503" spans="1:8" ht="15" x14ac:dyDescent="0.25">
      <c r="A503" s="47"/>
      <c r="B503" s="45"/>
      <c r="C503" s="48"/>
      <c r="D503" s="48"/>
      <c r="E503" s="64"/>
      <c r="F503" s="64"/>
      <c r="G503" s="64"/>
      <c r="H503" s="64"/>
    </row>
    <row r="504" spans="1:8" ht="15" x14ac:dyDescent="0.25">
      <c r="A504" s="47"/>
      <c r="B504" s="45"/>
      <c r="C504" s="48"/>
      <c r="D504" s="48"/>
      <c r="E504" s="64"/>
      <c r="F504" s="64"/>
      <c r="G504" s="64"/>
      <c r="H504" s="64"/>
    </row>
    <row r="505" spans="1:8" ht="15" x14ac:dyDescent="0.25">
      <c r="A505" s="47"/>
      <c r="B505" s="45"/>
      <c r="C505" s="48"/>
      <c r="D505" s="48"/>
      <c r="E505" s="64"/>
      <c r="F505" s="64"/>
      <c r="G505" s="64"/>
      <c r="H505" s="64"/>
    </row>
    <row r="506" spans="1:8" ht="15" x14ac:dyDescent="0.25">
      <c r="A506" s="47"/>
      <c r="B506" s="45"/>
      <c r="C506" s="48"/>
      <c r="D506" s="48"/>
      <c r="E506" s="64"/>
      <c r="F506" s="64"/>
      <c r="G506" s="64"/>
      <c r="H506" s="64"/>
    </row>
    <row r="507" spans="1:8" ht="15" x14ac:dyDescent="0.25">
      <c r="A507" s="47"/>
      <c r="B507" s="45"/>
      <c r="C507" s="48"/>
      <c r="D507" s="48"/>
      <c r="E507" s="64"/>
      <c r="F507" s="64"/>
      <c r="G507" s="64"/>
      <c r="H507" s="64"/>
    </row>
    <row r="508" spans="1:8" ht="15" x14ac:dyDescent="0.25">
      <c r="A508" s="47"/>
      <c r="B508" s="45"/>
      <c r="C508" s="48"/>
      <c r="D508" s="48"/>
      <c r="E508" s="64"/>
      <c r="F508" s="64"/>
      <c r="G508" s="64"/>
      <c r="H508" s="64"/>
    </row>
    <row r="509" spans="1:8" ht="15" x14ac:dyDescent="0.25">
      <c r="A509" s="47"/>
      <c r="B509" s="45"/>
      <c r="C509" s="48"/>
      <c r="D509" s="48"/>
      <c r="E509" s="64"/>
      <c r="F509" s="64"/>
      <c r="G509" s="64"/>
      <c r="H509" s="64"/>
    </row>
    <row r="510" spans="1:8" ht="15" x14ac:dyDescent="0.25">
      <c r="A510" s="47"/>
      <c r="B510" s="45"/>
      <c r="C510" s="48"/>
      <c r="D510" s="48"/>
      <c r="E510" s="64"/>
      <c r="F510" s="64"/>
      <c r="G510" s="64"/>
      <c r="H510" s="64"/>
    </row>
    <row r="511" spans="1:8" ht="15" x14ac:dyDescent="0.25">
      <c r="A511" s="47"/>
      <c r="B511" s="45"/>
      <c r="C511" s="48"/>
      <c r="D511" s="48"/>
      <c r="E511" s="64"/>
      <c r="F511" s="64"/>
      <c r="G511" s="64"/>
      <c r="H511" s="64"/>
    </row>
    <row r="512" spans="1:8" ht="15" x14ac:dyDescent="0.25">
      <c r="A512" s="47"/>
      <c r="B512" s="45"/>
      <c r="C512" s="48"/>
      <c r="D512" s="48"/>
      <c r="E512" s="64"/>
      <c r="F512" s="64"/>
      <c r="G512" s="64"/>
      <c r="H512" s="64"/>
    </row>
    <row r="513" spans="1:8" ht="15" x14ac:dyDescent="0.25">
      <c r="A513" s="47"/>
      <c r="B513" s="45"/>
      <c r="C513" s="48"/>
      <c r="D513" s="48"/>
      <c r="E513" s="64"/>
      <c r="F513" s="64"/>
      <c r="G513" s="64"/>
      <c r="H513" s="64"/>
    </row>
    <row r="514" spans="1:8" ht="15" x14ac:dyDescent="0.25">
      <c r="A514" s="47"/>
      <c r="B514" s="45"/>
      <c r="C514" s="48"/>
      <c r="D514" s="48"/>
      <c r="E514" s="64"/>
      <c r="F514" s="64"/>
      <c r="G514" s="64"/>
      <c r="H514" s="64"/>
    </row>
    <row r="515" spans="1:8" ht="15" x14ac:dyDescent="0.25">
      <c r="A515" s="47"/>
      <c r="B515" s="45"/>
      <c r="C515" s="48"/>
      <c r="D515" s="48"/>
      <c r="E515" s="64"/>
      <c r="F515" s="64"/>
      <c r="G515" s="64"/>
      <c r="H515" s="64"/>
    </row>
    <row r="516" spans="1:8" ht="15" x14ac:dyDescent="0.25">
      <c r="A516" s="47"/>
      <c r="B516" s="45"/>
      <c r="C516" s="48"/>
      <c r="D516" s="48"/>
      <c r="E516" s="64"/>
      <c r="F516" s="64"/>
      <c r="G516" s="64"/>
      <c r="H516" s="64"/>
    </row>
    <row r="517" spans="1:8" ht="15" x14ac:dyDescent="0.25">
      <c r="A517" s="47"/>
      <c r="B517" s="45"/>
      <c r="C517" s="48"/>
      <c r="D517" s="48"/>
      <c r="E517" s="64"/>
      <c r="F517" s="64"/>
      <c r="G517" s="64"/>
      <c r="H517" s="64"/>
    </row>
    <row r="518" spans="1:8" ht="15" x14ac:dyDescent="0.25">
      <c r="A518" s="47"/>
      <c r="B518" s="45"/>
      <c r="C518" s="48"/>
      <c r="D518" s="48"/>
      <c r="E518" s="64"/>
      <c r="F518" s="64"/>
      <c r="G518" s="64"/>
      <c r="H518" s="64"/>
    </row>
    <row r="519" spans="1:8" ht="15" x14ac:dyDescent="0.25">
      <c r="A519" s="47"/>
      <c r="B519" s="45"/>
      <c r="C519" s="48"/>
      <c r="D519" s="48"/>
      <c r="E519" s="64"/>
      <c r="F519" s="64"/>
      <c r="G519" s="64"/>
      <c r="H519" s="64"/>
    </row>
    <row r="520" spans="1:8" ht="15" x14ac:dyDescent="0.25">
      <c r="A520" s="47"/>
      <c r="B520" s="45"/>
      <c r="C520" s="48"/>
      <c r="D520" s="48"/>
      <c r="E520" s="64"/>
      <c r="F520" s="64"/>
      <c r="G520" s="64"/>
      <c r="H520" s="64"/>
    </row>
    <row r="521" spans="1:8" ht="15" x14ac:dyDescent="0.25">
      <c r="A521" s="47"/>
      <c r="B521" s="45"/>
      <c r="C521" s="48"/>
      <c r="D521" s="48"/>
      <c r="E521" s="64"/>
      <c r="F521" s="64"/>
      <c r="G521" s="64"/>
      <c r="H521" s="64"/>
    </row>
    <row r="522" spans="1:8" ht="15" x14ac:dyDescent="0.25">
      <c r="A522" s="47"/>
      <c r="B522" s="45"/>
      <c r="C522" s="48"/>
      <c r="D522" s="48"/>
      <c r="E522" s="64"/>
      <c r="F522" s="64"/>
      <c r="G522" s="64"/>
      <c r="H522" s="64"/>
    </row>
    <row r="523" spans="1:8" ht="15" x14ac:dyDescent="0.25">
      <c r="A523" s="47"/>
      <c r="B523" s="45"/>
      <c r="C523" s="48"/>
      <c r="D523" s="48"/>
      <c r="E523" s="64"/>
      <c r="F523" s="64"/>
      <c r="G523" s="64"/>
      <c r="H523" s="64"/>
    </row>
    <row r="524" spans="1:8" ht="15" x14ac:dyDescent="0.25">
      <c r="A524" s="47"/>
      <c r="B524" s="45"/>
      <c r="C524" s="48"/>
      <c r="D524" s="48"/>
      <c r="E524" s="64"/>
      <c r="F524" s="64"/>
      <c r="G524" s="64"/>
      <c r="H524" s="64"/>
    </row>
    <row r="525" spans="1:8" ht="15" x14ac:dyDescent="0.25">
      <c r="A525" s="47"/>
      <c r="B525" s="45"/>
      <c r="C525" s="48"/>
      <c r="D525" s="48"/>
      <c r="E525" s="64"/>
      <c r="F525" s="64"/>
      <c r="G525" s="64"/>
      <c r="H525" s="64"/>
    </row>
    <row r="526" spans="1:8" ht="15" x14ac:dyDescent="0.25">
      <c r="A526" s="47"/>
      <c r="B526" s="45"/>
      <c r="C526" s="48"/>
      <c r="D526" s="48"/>
      <c r="E526" s="64"/>
      <c r="F526" s="64"/>
      <c r="G526" s="64"/>
      <c r="H526" s="64"/>
    </row>
    <row r="527" spans="1:8" ht="15" x14ac:dyDescent="0.25">
      <c r="A527" s="47"/>
      <c r="B527" s="45"/>
      <c r="C527" s="48"/>
      <c r="D527" s="48"/>
      <c r="E527" s="64"/>
      <c r="F527" s="64"/>
      <c r="G527" s="64"/>
      <c r="H527" s="64"/>
    </row>
    <row r="528" spans="1:8" ht="15" x14ac:dyDescent="0.25">
      <c r="A528" s="47"/>
      <c r="B528" s="45"/>
      <c r="C528" s="48"/>
      <c r="D528" s="48"/>
      <c r="E528" s="64"/>
      <c r="F528" s="64"/>
      <c r="G528" s="64"/>
      <c r="H528" s="64"/>
    </row>
    <row r="529" spans="1:8" ht="15" x14ac:dyDescent="0.25">
      <c r="A529" s="47"/>
      <c r="B529" s="45"/>
      <c r="C529" s="48"/>
      <c r="D529" s="48"/>
      <c r="E529" s="64"/>
      <c r="F529" s="64"/>
      <c r="G529" s="64"/>
      <c r="H529" s="64"/>
    </row>
    <row r="530" spans="1:8" ht="15" x14ac:dyDescent="0.25">
      <c r="A530" s="47"/>
      <c r="B530" s="45"/>
      <c r="C530" s="48"/>
      <c r="D530" s="48"/>
      <c r="E530" s="64"/>
      <c r="F530" s="64"/>
      <c r="G530" s="64"/>
      <c r="H530" s="64"/>
    </row>
    <row r="531" spans="1:8" ht="15" x14ac:dyDescent="0.25">
      <c r="A531" s="47"/>
      <c r="B531" s="45"/>
      <c r="C531" s="48"/>
      <c r="D531" s="48"/>
      <c r="E531" s="64"/>
      <c r="F531" s="64"/>
      <c r="G531" s="64"/>
      <c r="H531" s="64"/>
    </row>
    <row r="532" spans="1:8" ht="15" x14ac:dyDescent="0.25">
      <c r="A532" s="47"/>
      <c r="B532" s="45"/>
      <c r="C532" s="48"/>
      <c r="D532" s="48"/>
      <c r="E532" s="64"/>
      <c r="F532" s="64"/>
      <c r="G532" s="64"/>
      <c r="H532" s="64"/>
    </row>
    <row r="533" spans="1:8" ht="15" x14ac:dyDescent="0.25">
      <c r="A533" s="47"/>
      <c r="B533" s="45"/>
      <c r="C533" s="48"/>
      <c r="D533" s="48"/>
      <c r="E533" s="64"/>
      <c r="F533" s="64"/>
      <c r="G533" s="64"/>
      <c r="H533" s="64"/>
    </row>
    <row r="534" spans="1:8" ht="15" x14ac:dyDescent="0.25">
      <c r="A534" s="47"/>
      <c r="B534" s="45"/>
      <c r="C534" s="48"/>
      <c r="D534" s="48"/>
      <c r="E534" s="64"/>
      <c r="F534" s="64"/>
      <c r="G534" s="64"/>
      <c r="H534" s="64"/>
    </row>
    <row r="535" spans="1:8" ht="15" x14ac:dyDescent="0.25">
      <c r="A535" s="47"/>
      <c r="B535" s="45"/>
      <c r="C535" s="48"/>
      <c r="D535" s="48"/>
      <c r="E535" s="64"/>
      <c r="F535" s="64"/>
      <c r="G535" s="64"/>
      <c r="H535" s="64"/>
    </row>
    <row r="536" spans="1:8" ht="15" x14ac:dyDescent="0.25">
      <c r="A536" s="47"/>
      <c r="B536" s="45"/>
      <c r="C536" s="48"/>
      <c r="D536" s="48"/>
      <c r="E536" s="64"/>
      <c r="F536" s="64"/>
      <c r="G536" s="64"/>
      <c r="H536" s="64"/>
    </row>
    <row r="537" spans="1:8" ht="15" x14ac:dyDescent="0.25">
      <c r="A537" s="47"/>
      <c r="B537" s="45"/>
      <c r="C537" s="48"/>
      <c r="D537" s="48"/>
      <c r="E537" s="64"/>
      <c r="F537" s="64"/>
      <c r="G537" s="64"/>
      <c r="H537" s="64"/>
    </row>
    <row r="538" spans="1:8" ht="15" x14ac:dyDescent="0.25">
      <c r="A538" s="47"/>
      <c r="B538" s="45"/>
      <c r="C538" s="48"/>
      <c r="D538" s="48"/>
      <c r="E538" s="64"/>
      <c r="F538" s="64"/>
      <c r="G538" s="64"/>
      <c r="H538" s="64"/>
    </row>
    <row r="539" spans="1:8" ht="15" x14ac:dyDescent="0.25">
      <c r="A539" s="47"/>
      <c r="B539" s="45"/>
      <c r="C539" s="48"/>
      <c r="D539" s="48"/>
      <c r="E539" s="64"/>
      <c r="F539" s="64"/>
      <c r="G539" s="64"/>
      <c r="H539" s="64"/>
    </row>
    <row r="540" spans="1:8" ht="15" x14ac:dyDescent="0.25">
      <c r="A540" s="47"/>
      <c r="B540" s="45"/>
      <c r="C540" s="48"/>
      <c r="D540" s="48"/>
      <c r="E540" s="64"/>
      <c r="F540" s="64"/>
      <c r="G540" s="64"/>
      <c r="H540" s="64"/>
    </row>
    <row r="541" spans="1:8" ht="15" x14ac:dyDescent="0.25">
      <c r="A541" s="47"/>
      <c r="B541" s="45"/>
      <c r="C541" s="48"/>
      <c r="D541" s="48"/>
      <c r="E541" s="64"/>
      <c r="F541" s="64"/>
      <c r="G541" s="64"/>
      <c r="H541" s="64"/>
    </row>
    <row r="542" spans="1:8" ht="15" x14ac:dyDescent="0.25">
      <c r="A542" s="47"/>
      <c r="B542" s="45"/>
      <c r="C542" s="48"/>
      <c r="D542" s="48"/>
      <c r="E542" s="64"/>
      <c r="F542" s="64"/>
      <c r="G542" s="64"/>
      <c r="H542" s="64"/>
    </row>
    <row r="543" spans="1:8" ht="15" x14ac:dyDescent="0.25">
      <c r="A543" s="47"/>
      <c r="B543" s="45"/>
      <c r="C543" s="48"/>
      <c r="D543" s="48"/>
      <c r="E543" s="64"/>
      <c r="F543" s="64"/>
      <c r="G543" s="64"/>
      <c r="H543" s="64"/>
    </row>
    <row r="544" spans="1:8" ht="15" x14ac:dyDescent="0.25">
      <c r="A544" s="47"/>
      <c r="B544" s="45"/>
      <c r="C544" s="48"/>
      <c r="D544" s="48"/>
      <c r="E544" s="64"/>
      <c r="F544" s="64"/>
      <c r="G544" s="64"/>
      <c r="H544" s="64"/>
    </row>
    <row r="545" spans="1:8" ht="15" x14ac:dyDescent="0.25">
      <c r="A545" s="47"/>
      <c r="B545" s="45"/>
      <c r="C545" s="48"/>
      <c r="D545" s="48"/>
      <c r="E545" s="64"/>
      <c r="F545" s="64"/>
      <c r="G545" s="64"/>
      <c r="H545" s="64"/>
    </row>
    <row r="546" spans="1:8" ht="15" x14ac:dyDescent="0.25">
      <c r="A546" s="47"/>
      <c r="B546" s="45"/>
      <c r="C546" s="48"/>
      <c r="D546" s="48"/>
      <c r="E546" s="64"/>
      <c r="F546" s="64"/>
      <c r="G546" s="64"/>
      <c r="H546" s="64"/>
    </row>
    <row r="547" spans="1:8" ht="15" x14ac:dyDescent="0.25">
      <c r="A547" s="47"/>
      <c r="B547" s="45"/>
      <c r="C547" s="48"/>
      <c r="D547" s="48"/>
      <c r="E547" s="64"/>
      <c r="F547" s="64"/>
      <c r="G547" s="64"/>
      <c r="H547" s="64"/>
    </row>
    <row r="548" spans="1:8" ht="15" x14ac:dyDescent="0.25">
      <c r="A548" s="47"/>
      <c r="B548" s="45"/>
      <c r="C548" s="48"/>
      <c r="D548" s="48"/>
      <c r="E548" s="64"/>
      <c r="F548" s="64"/>
      <c r="G548" s="64"/>
      <c r="H548" s="64"/>
    </row>
    <row r="549" spans="1:8" ht="15" x14ac:dyDescent="0.25">
      <c r="A549" s="47"/>
      <c r="B549" s="45"/>
      <c r="C549" s="48"/>
      <c r="D549" s="48"/>
      <c r="E549" s="64"/>
      <c r="F549" s="64"/>
      <c r="G549" s="64"/>
      <c r="H549" s="64"/>
    </row>
    <row r="550" spans="1:8" ht="15" x14ac:dyDescent="0.25">
      <c r="A550" s="47"/>
      <c r="B550" s="45"/>
      <c r="C550" s="48"/>
      <c r="D550" s="48"/>
      <c r="E550" s="64"/>
      <c r="F550" s="64"/>
      <c r="G550" s="64"/>
      <c r="H550" s="64"/>
    </row>
    <row r="551" spans="1:8" ht="15" x14ac:dyDescent="0.25">
      <c r="A551" s="47"/>
      <c r="B551" s="45"/>
      <c r="C551" s="48"/>
      <c r="D551" s="48"/>
      <c r="E551" s="64"/>
      <c r="F551" s="64"/>
      <c r="G551" s="64"/>
      <c r="H551" s="64"/>
    </row>
    <row r="552" spans="1:8" ht="15" x14ac:dyDescent="0.25">
      <c r="A552" s="47"/>
      <c r="B552" s="45"/>
      <c r="C552" s="48"/>
      <c r="D552" s="48"/>
      <c r="E552" s="64"/>
      <c r="F552" s="64"/>
      <c r="G552" s="64"/>
      <c r="H552" s="64"/>
    </row>
    <row r="553" spans="1:8" ht="15" x14ac:dyDescent="0.25">
      <c r="A553" s="47"/>
      <c r="B553" s="45"/>
      <c r="C553" s="48"/>
      <c r="D553" s="48"/>
      <c r="E553" s="64"/>
      <c r="F553" s="64"/>
      <c r="G553" s="64"/>
      <c r="H553" s="64"/>
    </row>
    <row r="554" spans="1:8" ht="15" x14ac:dyDescent="0.25">
      <c r="A554" s="47"/>
      <c r="B554" s="45"/>
      <c r="C554" s="48"/>
      <c r="D554" s="48"/>
      <c r="E554" s="64"/>
      <c r="F554" s="64"/>
      <c r="G554" s="64"/>
      <c r="H554" s="64"/>
    </row>
    <row r="555" spans="1:8" ht="15" x14ac:dyDescent="0.25">
      <c r="A555" s="47"/>
      <c r="B555" s="45"/>
      <c r="C555" s="48"/>
      <c r="D555" s="48"/>
      <c r="E555" s="64"/>
      <c r="F555" s="64"/>
      <c r="G555" s="64"/>
      <c r="H555" s="64"/>
    </row>
    <row r="556" spans="1:8" ht="15" x14ac:dyDescent="0.25">
      <c r="A556" s="47"/>
      <c r="B556" s="45"/>
      <c r="C556" s="48"/>
      <c r="D556" s="48"/>
      <c r="E556" s="64"/>
      <c r="F556" s="64"/>
      <c r="G556" s="64"/>
      <c r="H556" s="64"/>
    </row>
    <row r="557" spans="1:8" ht="15" x14ac:dyDescent="0.25">
      <c r="A557" s="47"/>
      <c r="B557" s="45"/>
      <c r="C557" s="48"/>
      <c r="D557" s="48"/>
      <c r="E557" s="64"/>
      <c r="F557" s="64"/>
      <c r="G557" s="64"/>
      <c r="H557" s="64"/>
    </row>
    <row r="558" spans="1:8" ht="15" x14ac:dyDescent="0.25">
      <c r="A558" s="47"/>
      <c r="B558" s="45"/>
      <c r="C558" s="48"/>
      <c r="D558" s="48"/>
      <c r="E558" s="64"/>
      <c r="F558" s="64"/>
      <c r="G558" s="64"/>
      <c r="H558" s="64"/>
    </row>
    <row r="559" spans="1:8" ht="15" x14ac:dyDescent="0.25">
      <c r="A559" s="47"/>
      <c r="B559" s="45"/>
      <c r="C559" s="48"/>
      <c r="D559" s="48"/>
      <c r="E559" s="64"/>
      <c r="F559" s="64"/>
      <c r="G559" s="64"/>
      <c r="H559" s="64"/>
    </row>
    <row r="560" spans="1:8" ht="15" x14ac:dyDescent="0.25">
      <c r="A560" s="47"/>
      <c r="B560" s="45"/>
      <c r="C560" s="48"/>
      <c r="D560" s="48"/>
      <c r="E560" s="64"/>
      <c r="F560" s="64"/>
      <c r="G560" s="64"/>
      <c r="H560" s="64"/>
    </row>
    <row r="561" spans="1:8" ht="15" x14ac:dyDescent="0.25">
      <c r="A561" s="47"/>
      <c r="B561" s="45"/>
      <c r="C561" s="48"/>
      <c r="D561" s="48"/>
      <c r="E561" s="64"/>
      <c r="F561" s="64"/>
      <c r="G561" s="64"/>
      <c r="H561" s="64"/>
    </row>
    <row r="562" spans="1:8" ht="15" x14ac:dyDescent="0.25">
      <c r="A562" s="47"/>
      <c r="B562" s="45"/>
      <c r="C562" s="48"/>
      <c r="D562" s="48"/>
      <c r="E562" s="64"/>
      <c r="F562" s="64"/>
      <c r="G562" s="64"/>
      <c r="H562" s="64"/>
    </row>
    <row r="563" spans="1:8" ht="15" x14ac:dyDescent="0.25">
      <c r="A563" s="47"/>
      <c r="B563" s="45"/>
      <c r="C563" s="48"/>
      <c r="D563" s="48"/>
      <c r="E563" s="64"/>
      <c r="F563" s="64"/>
      <c r="G563" s="64"/>
      <c r="H563" s="64"/>
    </row>
    <row r="564" spans="1:8" ht="15" x14ac:dyDescent="0.25">
      <c r="A564" s="47"/>
      <c r="B564" s="45"/>
      <c r="C564" s="48"/>
      <c r="D564" s="48"/>
      <c r="E564" s="64"/>
      <c r="F564" s="64"/>
      <c r="G564" s="64"/>
      <c r="H564" s="64"/>
    </row>
    <row r="565" spans="1:8" ht="15" x14ac:dyDescent="0.25">
      <c r="A565" s="47"/>
      <c r="B565" s="45"/>
      <c r="C565" s="48"/>
      <c r="D565" s="48"/>
      <c r="E565" s="64"/>
      <c r="F565" s="64"/>
      <c r="G565" s="64"/>
      <c r="H565" s="64"/>
    </row>
    <row r="566" spans="1:8" ht="15" x14ac:dyDescent="0.25">
      <c r="A566" s="47"/>
      <c r="B566" s="45"/>
      <c r="C566" s="48"/>
      <c r="D566" s="48"/>
      <c r="E566" s="64"/>
      <c r="F566" s="64"/>
      <c r="G566" s="64"/>
      <c r="H566" s="64"/>
    </row>
    <row r="567" spans="1:8" ht="15" x14ac:dyDescent="0.25">
      <c r="A567" s="47"/>
      <c r="B567" s="45"/>
      <c r="C567" s="48"/>
      <c r="D567" s="48"/>
      <c r="E567" s="64"/>
      <c r="F567" s="64"/>
      <c r="G567" s="64"/>
      <c r="H567" s="64"/>
    </row>
    <row r="568" spans="1:8" ht="15" x14ac:dyDescent="0.25">
      <c r="A568" s="47"/>
      <c r="B568" s="45"/>
      <c r="C568" s="48"/>
      <c r="D568" s="48"/>
      <c r="E568" s="64"/>
      <c r="F568" s="64"/>
      <c r="G568" s="64"/>
      <c r="H568" s="64"/>
    </row>
    <row r="569" spans="1:8" ht="15" x14ac:dyDescent="0.25">
      <c r="A569" s="47"/>
      <c r="B569" s="45"/>
      <c r="C569" s="48"/>
      <c r="D569" s="48"/>
      <c r="E569" s="64"/>
      <c r="F569" s="64"/>
      <c r="G569" s="64"/>
      <c r="H569" s="64"/>
    </row>
    <row r="570" spans="1:8" ht="15" x14ac:dyDescent="0.25">
      <c r="A570" s="47"/>
      <c r="B570" s="45"/>
      <c r="C570" s="48"/>
      <c r="D570" s="48"/>
      <c r="E570" s="64"/>
      <c r="F570" s="64"/>
      <c r="G570" s="64"/>
      <c r="H570" s="64"/>
    </row>
    <row r="571" spans="1:8" ht="15" x14ac:dyDescent="0.25">
      <c r="A571" s="47"/>
      <c r="B571" s="45"/>
      <c r="C571" s="48"/>
      <c r="D571" s="48"/>
      <c r="E571" s="64"/>
      <c r="F571" s="64"/>
      <c r="G571" s="64"/>
      <c r="H571" s="64"/>
    </row>
    <row r="572" spans="1:8" ht="15" x14ac:dyDescent="0.25">
      <c r="A572" s="47"/>
      <c r="B572" s="45"/>
      <c r="C572" s="48"/>
      <c r="D572" s="48"/>
      <c r="E572" s="64"/>
      <c r="F572" s="64"/>
      <c r="G572" s="64"/>
      <c r="H572" s="64"/>
    </row>
    <row r="573" spans="1:8" ht="15" x14ac:dyDescent="0.25">
      <c r="A573" s="47"/>
      <c r="B573" s="45"/>
      <c r="C573" s="48"/>
      <c r="D573" s="48"/>
      <c r="E573" s="64"/>
      <c r="F573" s="64"/>
      <c r="G573" s="64"/>
      <c r="H573" s="64"/>
    </row>
    <row r="574" spans="1:8" ht="15" x14ac:dyDescent="0.25">
      <c r="A574" s="47"/>
      <c r="B574" s="45"/>
      <c r="C574" s="48"/>
      <c r="D574" s="48"/>
      <c r="E574" s="64"/>
      <c r="F574" s="64"/>
      <c r="G574" s="64"/>
      <c r="H574" s="64"/>
    </row>
    <row r="575" spans="1:8" ht="15" x14ac:dyDescent="0.25">
      <c r="A575" s="47"/>
      <c r="B575" s="45"/>
      <c r="C575" s="48"/>
      <c r="D575" s="48"/>
      <c r="E575" s="64"/>
      <c r="F575" s="64"/>
      <c r="G575" s="64"/>
      <c r="H575" s="64"/>
    </row>
    <row r="576" spans="1:8" ht="15" x14ac:dyDescent="0.25">
      <c r="A576" s="47"/>
      <c r="B576" s="45"/>
      <c r="C576" s="48"/>
      <c r="D576" s="48"/>
      <c r="E576" s="64"/>
      <c r="F576" s="64"/>
      <c r="G576" s="64"/>
      <c r="H576" s="64"/>
    </row>
    <row r="577" spans="1:8" ht="15" x14ac:dyDescent="0.25">
      <c r="A577" s="47"/>
      <c r="B577" s="45"/>
      <c r="C577" s="48"/>
      <c r="D577" s="48"/>
      <c r="E577" s="64"/>
      <c r="F577" s="64"/>
      <c r="G577" s="64"/>
      <c r="H577" s="64"/>
    </row>
    <row r="578" spans="1:8" ht="15" x14ac:dyDescent="0.25">
      <c r="A578" s="47"/>
      <c r="B578" s="45"/>
      <c r="C578" s="48"/>
      <c r="D578" s="48"/>
      <c r="E578" s="64"/>
      <c r="F578" s="64"/>
      <c r="G578" s="64"/>
      <c r="H578" s="64"/>
    </row>
    <row r="579" spans="1:8" ht="15" x14ac:dyDescent="0.25">
      <c r="A579" s="47"/>
      <c r="B579" s="45"/>
      <c r="C579" s="48"/>
      <c r="D579" s="48"/>
      <c r="E579" s="64"/>
      <c r="F579" s="64"/>
      <c r="G579" s="64"/>
      <c r="H579" s="64"/>
    </row>
    <row r="580" spans="1:8" ht="15" x14ac:dyDescent="0.25">
      <c r="A580" s="47"/>
      <c r="B580" s="45"/>
      <c r="C580" s="48"/>
      <c r="D580" s="48"/>
      <c r="E580" s="64"/>
      <c r="F580" s="64"/>
      <c r="G580" s="64"/>
      <c r="H580" s="64"/>
    </row>
    <row r="581" spans="1:8" ht="15" x14ac:dyDescent="0.25">
      <c r="A581" s="47"/>
      <c r="B581" s="45"/>
      <c r="C581" s="48"/>
      <c r="D581" s="48"/>
      <c r="E581" s="64"/>
      <c r="F581" s="64"/>
      <c r="G581" s="64"/>
      <c r="H581" s="64"/>
    </row>
    <row r="582" spans="1:8" ht="15" x14ac:dyDescent="0.25">
      <c r="A582" s="47"/>
      <c r="B582" s="45"/>
      <c r="C582" s="48"/>
      <c r="D582" s="48"/>
      <c r="E582" s="64"/>
      <c r="F582" s="64"/>
      <c r="G582" s="64"/>
      <c r="H582" s="64"/>
    </row>
    <row r="583" spans="1:8" ht="15" x14ac:dyDescent="0.25">
      <c r="A583" s="47"/>
      <c r="B583" s="45"/>
      <c r="C583" s="48"/>
      <c r="D583" s="48"/>
      <c r="E583" s="64"/>
      <c r="F583" s="64"/>
      <c r="G583" s="64"/>
      <c r="H583" s="64"/>
    </row>
    <row r="584" spans="1:8" ht="15" x14ac:dyDescent="0.25">
      <c r="A584" s="47"/>
      <c r="B584" s="45"/>
      <c r="C584" s="48"/>
      <c r="D584" s="48"/>
      <c r="E584" s="64"/>
      <c r="F584" s="64"/>
      <c r="G584" s="64"/>
      <c r="H584" s="64"/>
    </row>
    <row r="585" spans="1:8" ht="15" x14ac:dyDescent="0.25">
      <c r="A585" s="47"/>
      <c r="B585" s="45"/>
      <c r="C585" s="48"/>
      <c r="D585" s="48"/>
      <c r="E585" s="64"/>
      <c r="F585" s="64"/>
      <c r="G585" s="64"/>
      <c r="H585" s="64"/>
    </row>
    <row r="586" spans="1:8" ht="15" x14ac:dyDescent="0.25">
      <c r="A586" s="47"/>
      <c r="B586" s="45"/>
      <c r="C586" s="48"/>
      <c r="D586" s="48"/>
      <c r="E586" s="64"/>
      <c r="F586" s="64"/>
      <c r="G586" s="64"/>
      <c r="H586" s="64"/>
    </row>
    <row r="587" spans="1:8" ht="15" x14ac:dyDescent="0.25">
      <c r="A587" s="47"/>
      <c r="B587" s="45"/>
      <c r="C587" s="48"/>
      <c r="D587" s="48"/>
      <c r="E587" s="64"/>
      <c r="F587" s="64"/>
      <c r="G587" s="64"/>
      <c r="H587" s="64"/>
    </row>
    <row r="588" spans="1:8" ht="15" x14ac:dyDescent="0.25">
      <c r="A588" s="47"/>
      <c r="B588" s="45"/>
      <c r="C588" s="48"/>
      <c r="D588" s="48"/>
      <c r="E588" s="64"/>
      <c r="F588" s="64"/>
      <c r="G588" s="64"/>
      <c r="H588" s="64"/>
    </row>
    <row r="589" spans="1:8" ht="15" x14ac:dyDescent="0.25">
      <c r="A589" s="47"/>
      <c r="B589" s="45"/>
      <c r="C589" s="48"/>
      <c r="D589" s="48"/>
      <c r="E589" s="64"/>
      <c r="F589" s="64"/>
      <c r="G589" s="64"/>
      <c r="H589" s="64"/>
    </row>
    <row r="590" spans="1:8" ht="15" x14ac:dyDescent="0.25">
      <c r="A590" s="47"/>
      <c r="B590" s="45"/>
      <c r="C590" s="48"/>
      <c r="D590" s="48"/>
      <c r="E590" s="64"/>
      <c r="F590" s="64"/>
      <c r="G590" s="64"/>
      <c r="H590" s="64"/>
    </row>
    <row r="591" spans="1:8" ht="15" x14ac:dyDescent="0.25">
      <c r="A591" s="47"/>
      <c r="B591" s="45"/>
      <c r="C591" s="48"/>
      <c r="D591" s="48"/>
      <c r="E591" s="64"/>
      <c r="F591" s="64"/>
      <c r="G591" s="64"/>
      <c r="H591" s="64"/>
    </row>
    <row r="592" spans="1:8" ht="15" x14ac:dyDescent="0.25">
      <c r="A592" s="47"/>
      <c r="B592" s="45"/>
      <c r="C592" s="48"/>
      <c r="D592" s="48"/>
      <c r="E592" s="64"/>
      <c r="F592" s="64"/>
      <c r="G592" s="64"/>
      <c r="H592" s="64"/>
    </row>
    <row r="593" spans="1:8" ht="15" x14ac:dyDescent="0.25">
      <c r="A593" s="47"/>
      <c r="B593" s="45"/>
      <c r="C593" s="48"/>
      <c r="D593" s="48"/>
      <c r="E593" s="64"/>
      <c r="F593" s="64"/>
      <c r="G593" s="64"/>
      <c r="H593" s="64"/>
    </row>
    <row r="594" spans="1:8" ht="15" x14ac:dyDescent="0.25">
      <c r="A594" s="47"/>
      <c r="B594" s="45"/>
      <c r="C594" s="48"/>
      <c r="D594" s="48"/>
      <c r="E594" s="64"/>
      <c r="F594" s="64"/>
      <c r="G594" s="64"/>
      <c r="H594" s="64"/>
    </row>
    <row r="595" spans="1:8" ht="15" x14ac:dyDescent="0.25">
      <c r="A595" s="47"/>
      <c r="B595" s="45"/>
      <c r="C595" s="48"/>
      <c r="D595" s="48"/>
      <c r="E595" s="64"/>
      <c r="F595" s="64"/>
      <c r="G595" s="64"/>
      <c r="H595" s="64"/>
    </row>
    <row r="596" spans="1:8" ht="15" x14ac:dyDescent="0.25">
      <c r="A596" s="47"/>
      <c r="B596" s="45"/>
      <c r="C596" s="48"/>
      <c r="D596" s="48"/>
      <c r="E596" s="64"/>
      <c r="F596" s="64"/>
      <c r="G596" s="64"/>
      <c r="H596" s="64"/>
    </row>
    <row r="597" spans="1:8" ht="15" x14ac:dyDescent="0.25">
      <c r="A597" s="47"/>
      <c r="B597" s="45"/>
      <c r="C597" s="48"/>
      <c r="D597" s="48"/>
      <c r="E597" s="64"/>
      <c r="F597" s="64"/>
      <c r="G597" s="64"/>
      <c r="H597" s="64"/>
    </row>
    <row r="598" spans="1:8" ht="15" x14ac:dyDescent="0.25">
      <c r="A598" s="47"/>
      <c r="B598" s="45"/>
      <c r="C598" s="48"/>
      <c r="D598" s="48"/>
      <c r="E598" s="64"/>
      <c r="F598" s="64"/>
      <c r="G598" s="64"/>
      <c r="H598" s="64"/>
    </row>
    <row r="599" spans="1:8" ht="15" x14ac:dyDescent="0.25">
      <c r="A599" s="47"/>
      <c r="B599" s="45"/>
      <c r="C599" s="48"/>
      <c r="D599" s="48"/>
      <c r="E599" s="64"/>
      <c r="F599" s="64"/>
      <c r="G599" s="64"/>
      <c r="H599" s="64"/>
    </row>
    <row r="600" spans="1:8" ht="15" x14ac:dyDescent="0.25">
      <c r="A600" s="47"/>
      <c r="B600" s="45"/>
      <c r="C600" s="48"/>
      <c r="D600" s="48"/>
      <c r="E600" s="64"/>
      <c r="F600" s="64"/>
      <c r="G600" s="64"/>
      <c r="H600" s="64"/>
    </row>
    <row r="601" spans="1:8" ht="15" x14ac:dyDescent="0.25">
      <c r="A601" s="47"/>
      <c r="B601" s="45"/>
      <c r="C601" s="48"/>
      <c r="D601" s="48"/>
      <c r="E601" s="64"/>
      <c r="F601" s="64"/>
      <c r="G601" s="64"/>
      <c r="H601" s="64"/>
    </row>
    <row r="602" spans="1:8" ht="15" x14ac:dyDescent="0.25">
      <c r="A602" s="47"/>
      <c r="B602" s="45"/>
      <c r="C602" s="48"/>
      <c r="D602" s="48"/>
      <c r="E602" s="64"/>
      <c r="F602" s="64"/>
      <c r="G602" s="64"/>
      <c r="H602" s="64"/>
    </row>
    <row r="603" spans="1:8" ht="15" x14ac:dyDescent="0.25">
      <c r="A603" s="47"/>
      <c r="B603" s="45"/>
      <c r="C603" s="48"/>
      <c r="D603" s="48"/>
      <c r="E603" s="64"/>
      <c r="F603" s="64"/>
      <c r="G603" s="64"/>
      <c r="H603" s="64"/>
    </row>
    <row r="604" spans="1:8" ht="15" x14ac:dyDescent="0.25">
      <c r="A604" s="47"/>
      <c r="B604" s="45"/>
      <c r="C604" s="48"/>
      <c r="D604" s="48"/>
      <c r="E604" s="64"/>
      <c r="F604" s="64"/>
      <c r="G604" s="64"/>
      <c r="H604" s="64"/>
    </row>
    <row r="605" spans="1:8" ht="15" x14ac:dyDescent="0.25">
      <c r="A605" s="47"/>
      <c r="B605" s="45"/>
      <c r="C605" s="48"/>
      <c r="D605" s="48"/>
      <c r="E605" s="64"/>
      <c r="F605" s="64"/>
      <c r="G605" s="64"/>
      <c r="H605" s="64"/>
    </row>
    <row r="606" spans="1:8" ht="15" x14ac:dyDescent="0.25">
      <c r="A606" s="47"/>
      <c r="B606" s="45"/>
      <c r="C606" s="48"/>
      <c r="D606" s="48"/>
      <c r="E606" s="64"/>
      <c r="F606" s="64"/>
      <c r="G606" s="64"/>
      <c r="H606" s="64"/>
    </row>
    <row r="607" spans="1:8" ht="15" x14ac:dyDescent="0.25">
      <c r="A607" s="47"/>
      <c r="B607" s="45"/>
      <c r="C607" s="48"/>
      <c r="D607" s="48"/>
      <c r="E607" s="64"/>
      <c r="F607" s="64"/>
      <c r="G607" s="64"/>
      <c r="H607" s="64"/>
    </row>
    <row r="608" spans="1:8" ht="15" x14ac:dyDescent="0.25">
      <c r="A608" s="47"/>
      <c r="B608" s="45"/>
      <c r="C608" s="48"/>
      <c r="D608" s="48"/>
      <c r="E608" s="64"/>
      <c r="F608" s="64"/>
      <c r="G608" s="64"/>
      <c r="H608" s="64"/>
    </row>
    <row r="609" spans="1:8" ht="15" x14ac:dyDescent="0.25">
      <c r="A609" s="47"/>
      <c r="B609" s="45"/>
      <c r="C609" s="48"/>
      <c r="D609" s="48"/>
      <c r="E609" s="64"/>
      <c r="F609" s="64"/>
      <c r="G609" s="64"/>
      <c r="H609" s="64"/>
    </row>
    <row r="610" spans="1:8" ht="15" x14ac:dyDescent="0.25">
      <c r="A610" s="47"/>
      <c r="B610" s="45"/>
      <c r="C610" s="48"/>
      <c r="D610" s="48"/>
      <c r="E610" s="64"/>
      <c r="F610" s="64"/>
      <c r="G610" s="64"/>
      <c r="H610" s="64"/>
    </row>
    <row r="611" spans="1:8" ht="15" x14ac:dyDescent="0.25">
      <c r="A611" s="47"/>
      <c r="B611" s="45"/>
      <c r="C611" s="48"/>
      <c r="D611" s="48"/>
      <c r="E611" s="64"/>
      <c r="F611" s="64"/>
      <c r="G611" s="64"/>
      <c r="H611" s="64"/>
    </row>
    <row r="612" spans="1:8" ht="15" x14ac:dyDescent="0.25">
      <c r="A612" s="47"/>
      <c r="B612" s="45"/>
      <c r="C612" s="48"/>
      <c r="D612" s="48"/>
      <c r="E612" s="64"/>
      <c r="F612" s="64"/>
      <c r="G612" s="64"/>
      <c r="H612" s="64"/>
    </row>
    <row r="613" spans="1:8" ht="15" x14ac:dyDescent="0.25">
      <c r="A613" s="47"/>
      <c r="B613" s="45"/>
      <c r="C613" s="48"/>
      <c r="D613" s="48"/>
      <c r="E613" s="64"/>
      <c r="F613" s="64"/>
      <c r="G613" s="64"/>
      <c r="H613" s="64"/>
    </row>
    <row r="614" spans="1:8" ht="15" x14ac:dyDescent="0.25">
      <c r="A614" s="47"/>
      <c r="B614" s="45"/>
      <c r="C614" s="48"/>
      <c r="D614" s="48"/>
      <c r="E614" s="64"/>
      <c r="F614" s="64"/>
      <c r="G614" s="64"/>
      <c r="H614" s="64"/>
    </row>
    <row r="615" spans="1:8" ht="15" x14ac:dyDescent="0.25">
      <c r="A615" s="47"/>
      <c r="B615" s="45"/>
      <c r="C615" s="48"/>
      <c r="D615" s="48"/>
      <c r="E615" s="64"/>
      <c r="F615" s="64"/>
      <c r="G615" s="64"/>
      <c r="H615" s="64"/>
    </row>
    <row r="616" spans="1:8" ht="15" x14ac:dyDescent="0.25">
      <c r="A616" s="47"/>
      <c r="B616" s="45"/>
      <c r="C616" s="48"/>
      <c r="D616" s="48"/>
      <c r="E616" s="64"/>
      <c r="F616" s="64"/>
      <c r="G616" s="64"/>
      <c r="H616" s="64"/>
    </row>
    <row r="617" spans="1:8" ht="15" x14ac:dyDescent="0.25">
      <c r="A617" s="47"/>
      <c r="B617" s="45"/>
      <c r="C617" s="48"/>
      <c r="D617" s="48"/>
      <c r="E617" s="64"/>
      <c r="F617" s="64"/>
      <c r="G617" s="64"/>
      <c r="H617" s="64"/>
    </row>
    <row r="618" spans="1:8" ht="15" x14ac:dyDescent="0.25">
      <c r="A618" s="47"/>
      <c r="B618" s="45"/>
      <c r="C618" s="48"/>
      <c r="D618" s="48"/>
      <c r="E618" s="64"/>
      <c r="F618" s="64"/>
      <c r="G618" s="64"/>
      <c r="H618" s="64"/>
    </row>
    <row r="619" spans="1:8" ht="15" x14ac:dyDescent="0.25">
      <c r="A619" s="47"/>
      <c r="B619" s="45"/>
      <c r="C619" s="48"/>
      <c r="D619" s="48"/>
      <c r="E619" s="64"/>
      <c r="F619" s="64"/>
      <c r="G619" s="64"/>
      <c r="H619" s="64"/>
    </row>
    <row r="620" spans="1:8" ht="15" x14ac:dyDescent="0.25">
      <c r="A620" s="47"/>
      <c r="B620" s="45"/>
      <c r="C620" s="48"/>
      <c r="D620" s="48"/>
      <c r="E620" s="64"/>
      <c r="F620" s="64"/>
      <c r="G620" s="64"/>
      <c r="H620" s="64"/>
    </row>
    <row r="621" spans="1:8" ht="15" x14ac:dyDescent="0.25">
      <c r="A621" s="47"/>
      <c r="B621" s="45"/>
      <c r="C621" s="48"/>
      <c r="D621" s="48"/>
      <c r="E621" s="64"/>
      <c r="F621" s="64"/>
      <c r="G621" s="64"/>
      <c r="H621" s="64"/>
    </row>
    <row r="622" spans="1:8" ht="15" x14ac:dyDescent="0.25">
      <c r="A622" s="47"/>
      <c r="B622" s="45"/>
      <c r="C622" s="48"/>
      <c r="D622" s="48"/>
      <c r="E622" s="64"/>
      <c r="F622" s="64"/>
      <c r="G622" s="64"/>
      <c r="H622" s="64"/>
    </row>
    <row r="623" spans="1:8" ht="15" x14ac:dyDescent="0.25">
      <c r="A623" s="47"/>
      <c r="B623" s="45"/>
      <c r="C623" s="48"/>
      <c r="D623" s="48"/>
      <c r="E623" s="64"/>
      <c r="F623" s="64"/>
      <c r="G623" s="64"/>
      <c r="H623" s="64"/>
    </row>
    <row r="624" spans="1:8" ht="15" x14ac:dyDescent="0.25">
      <c r="A624" s="47"/>
      <c r="B624" s="45"/>
      <c r="C624" s="48"/>
      <c r="D624" s="48"/>
      <c r="E624" s="64"/>
      <c r="F624" s="64"/>
      <c r="G624" s="64"/>
      <c r="H624" s="64"/>
    </row>
    <row r="625" spans="1:8" ht="15" x14ac:dyDescent="0.25">
      <c r="A625" s="47"/>
      <c r="B625" s="45"/>
      <c r="C625" s="48"/>
      <c r="D625" s="48"/>
      <c r="E625" s="64"/>
      <c r="F625" s="64"/>
      <c r="G625" s="64"/>
      <c r="H625" s="64"/>
    </row>
    <row r="626" spans="1:8" ht="15" x14ac:dyDescent="0.25">
      <c r="A626" s="47"/>
      <c r="B626" s="45"/>
      <c r="C626" s="48"/>
      <c r="D626" s="48"/>
      <c r="E626" s="64"/>
      <c r="F626" s="64"/>
      <c r="G626" s="64"/>
      <c r="H626" s="64"/>
    </row>
    <row r="627" spans="1:8" ht="15" x14ac:dyDescent="0.25">
      <c r="A627" s="47"/>
      <c r="B627" s="45"/>
      <c r="C627" s="48"/>
      <c r="D627" s="48"/>
      <c r="E627" s="64"/>
      <c r="F627" s="64"/>
      <c r="G627" s="64"/>
      <c r="H627" s="64"/>
    </row>
    <row r="628" spans="1:8" ht="15" x14ac:dyDescent="0.25">
      <c r="A628" s="47"/>
      <c r="B628" s="45"/>
      <c r="C628" s="48"/>
      <c r="D628" s="48"/>
      <c r="E628" s="64"/>
      <c r="F628" s="64"/>
      <c r="G628" s="64"/>
      <c r="H628" s="64"/>
    </row>
    <row r="629" spans="1:8" ht="15" x14ac:dyDescent="0.25">
      <c r="A629" s="47"/>
      <c r="B629" s="45"/>
      <c r="C629" s="48"/>
      <c r="D629" s="48"/>
      <c r="E629" s="64"/>
      <c r="F629" s="64"/>
      <c r="G629" s="64"/>
      <c r="H629" s="64"/>
    </row>
    <row r="630" spans="1:8" ht="15" x14ac:dyDescent="0.25">
      <c r="A630" s="47"/>
      <c r="B630" s="45"/>
      <c r="C630" s="48"/>
      <c r="D630" s="48"/>
      <c r="E630" s="64"/>
      <c r="F630" s="64"/>
      <c r="G630" s="64"/>
      <c r="H630" s="64"/>
    </row>
    <row r="631" spans="1:8" ht="15" x14ac:dyDescent="0.25">
      <c r="A631" s="47"/>
      <c r="B631" s="45"/>
      <c r="C631" s="48"/>
      <c r="D631" s="48"/>
      <c r="E631" s="64"/>
      <c r="F631" s="64"/>
      <c r="G631" s="64"/>
      <c r="H631" s="64"/>
    </row>
    <row r="632" spans="1:8" ht="15" x14ac:dyDescent="0.25">
      <c r="A632" s="47"/>
      <c r="B632" s="45"/>
      <c r="C632" s="48"/>
      <c r="D632" s="48"/>
      <c r="E632" s="64"/>
      <c r="F632" s="64"/>
      <c r="G632" s="64"/>
      <c r="H632" s="64"/>
    </row>
    <row r="633" spans="1:8" ht="15" x14ac:dyDescent="0.25">
      <c r="A633" s="47"/>
      <c r="B633" s="45"/>
      <c r="C633" s="48"/>
      <c r="D633" s="48"/>
      <c r="E633" s="64"/>
      <c r="F633" s="64"/>
      <c r="G633" s="64"/>
      <c r="H633" s="64"/>
    </row>
    <row r="634" spans="1:8" ht="15" x14ac:dyDescent="0.25">
      <c r="A634" s="47"/>
      <c r="B634" s="45"/>
      <c r="C634" s="48"/>
      <c r="D634" s="48"/>
      <c r="E634" s="64"/>
      <c r="F634" s="64"/>
      <c r="G634" s="64"/>
      <c r="H634" s="64"/>
    </row>
    <row r="635" spans="1:8" ht="15" x14ac:dyDescent="0.25">
      <c r="A635" s="47"/>
      <c r="B635" s="45"/>
      <c r="C635" s="48"/>
      <c r="D635" s="48"/>
      <c r="E635" s="64"/>
      <c r="F635" s="64"/>
      <c r="G635" s="64"/>
      <c r="H635" s="64"/>
    </row>
    <row r="636" spans="1:8" ht="15" x14ac:dyDescent="0.25">
      <c r="A636" s="47"/>
      <c r="B636" s="45"/>
      <c r="C636" s="48"/>
      <c r="D636" s="48"/>
      <c r="E636" s="64"/>
      <c r="F636" s="64"/>
      <c r="G636" s="64"/>
      <c r="H636" s="64"/>
    </row>
    <row r="637" spans="1:8" ht="15" x14ac:dyDescent="0.25">
      <c r="A637" s="47"/>
      <c r="B637" s="45"/>
      <c r="C637" s="48"/>
      <c r="D637" s="48"/>
      <c r="E637" s="64"/>
      <c r="F637" s="64"/>
      <c r="G637" s="64"/>
      <c r="H637" s="64"/>
    </row>
    <row r="638" spans="1:8" ht="15" x14ac:dyDescent="0.25">
      <c r="A638" s="47"/>
      <c r="B638" s="45"/>
      <c r="C638" s="48"/>
      <c r="D638" s="48"/>
      <c r="E638" s="64"/>
      <c r="F638" s="64"/>
      <c r="G638" s="64"/>
      <c r="H638" s="64"/>
    </row>
    <row r="639" spans="1:8" ht="15" x14ac:dyDescent="0.25">
      <c r="A639" s="47"/>
      <c r="B639" s="45"/>
      <c r="C639" s="48"/>
      <c r="D639" s="48"/>
      <c r="E639" s="64"/>
      <c r="F639" s="64"/>
      <c r="G639" s="64"/>
      <c r="H639" s="64"/>
    </row>
    <row r="640" spans="1:8" ht="15" x14ac:dyDescent="0.25">
      <c r="A640" s="47"/>
      <c r="B640" s="45"/>
      <c r="C640" s="48"/>
      <c r="D640" s="48"/>
      <c r="E640" s="64"/>
      <c r="F640" s="64"/>
      <c r="G640" s="64"/>
      <c r="H640" s="64"/>
    </row>
    <row r="641" spans="1:8" ht="15" x14ac:dyDescent="0.25">
      <c r="A641" s="47"/>
      <c r="B641" s="45"/>
      <c r="C641" s="48"/>
      <c r="D641" s="48"/>
      <c r="E641" s="64"/>
      <c r="F641" s="64"/>
      <c r="G641" s="64"/>
      <c r="H641" s="64"/>
    </row>
    <row r="642" spans="1:8" ht="15" x14ac:dyDescent="0.25">
      <c r="A642" s="47"/>
      <c r="B642" s="45"/>
      <c r="C642" s="48"/>
      <c r="D642" s="48"/>
      <c r="E642" s="64"/>
      <c r="F642" s="64"/>
      <c r="G642" s="64"/>
      <c r="H642" s="64"/>
    </row>
    <row r="643" spans="1:8" ht="15" x14ac:dyDescent="0.25">
      <c r="A643" s="47"/>
      <c r="B643" s="45"/>
      <c r="C643" s="48"/>
      <c r="D643" s="48"/>
      <c r="E643" s="64"/>
      <c r="F643" s="64"/>
      <c r="G643" s="64"/>
      <c r="H643" s="64"/>
    </row>
    <row r="644" spans="1:8" ht="15" x14ac:dyDescent="0.25">
      <c r="A644" s="47"/>
      <c r="B644" s="45"/>
      <c r="C644" s="48"/>
      <c r="D644" s="48"/>
      <c r="E644" s="64"/>
      <c r="F644" s="64"/>
      <c r="G644" s="64"/>
      <c r="H644" s="64"/>
    </row>
    <row r="645" spans="1:8" ht="15" x14ac:dyDescent="0.25">
      <c r="A645" s="47"/>
      <c r="B645" s="45"/>
      <c r="C645" s="48"/>
      <c r="D645" s="48"/>
      <c r="E645" s="64"/>
      <c r="F645" s="64"/>
      <c r="G645" s="64"/>
      <c r="H645" s="64"/>
    </row>
    <row r="646" spans="1:8" ht="15" x14ac:dyDescent="0.25">
      <c r="A646" s="47"/>
      <c r="B646" s="45"/>
      <c r="C646" s="48"/>
      <c r="D646" s="48"/>
      <c r="E646" s="64"/>
      <c r="F646" s="64"/>
      <c r="G646" s="64"/>
      <c r="H646" s="64"/>
    </row>
    <row r="647" spans="1:8" ht="15" x14ac:dyDescent="0.25">
      <c r="A647" s="47"/>
      <c r="B647" s="45"/>
      <c r="C647" s="48"/>
      <c r="D647" s="48"/>
      <c r="E647" s="64"/>
      <c r="F647" s="64"/>
      <c r="G647" s="64"/>
      <c r="H647" s="64"/>
    </row>
    <row r="648" spans="1:8" ht="15" x14ac:dyDescent="0.25">
      <c r="A648" s="47"/>
      <c r="B648" s="45"/>
      <c r="C648" s="48"/>
      <c r="D648" s="48"/>
      <c r="E648" s="64"/>
      <c r="F648" s="64"/>
      <c r="G648" s="64"/>
      <c r="H648" s="64"/>
    </row>
    <row r="649" spans="1:8" ht="15" x14ac:dyDescent="0.25">
      <c r="A649" s="47"/>
      <c r="B649" s="45"/>
      <c r="C649" s="48"/>
      <c r="D649" s="48"/>
      <c r="E649" s="64"/>
      <c r="F649" s="64"/>
      <c r="G649" s="64"/>
      <c r="H649" s="64"/>
    </row>
    <row r="650" spans="1:8" ht="15" x14ac:dyDescent="0.25">
      <c r="A650" s="47"/>
      <c r="B650" s="45"/>
      <c r="C650" s="48"/>
      <c r="D650" s="48"/>
      <c r="E650" s="64"/>
      <c r="F650" s="64"/>
      <c r="G650" s="64"/>
      <c r="H650" s="64"/>
    </row>
    <row r="651" spans="1:8" ht="15" x14ac:dyDescent="0.25">
      <c r="A651" s="47"/>
      <c r="B651" s="45"/>
      <c r="C651" s="48"/>
      <c r="D651" s="48"/>
      <c r="E651" s="64"/>
      <c r="F651" s="64"/>
      <c r="G651" s="64"/>
      <c r="H651" s="64"/>
    </row>
    <row r="652" spans="1:8" ht="15" x14ac:dyDescent="0.25">
      <c r="A652" s="47"/>
      <c r="B652" s="45"/>
      <c r="C652" s="48"/>
      <c r="D652" s="48"/>
      <c r="E652" s="64"/>
      <c r="F652" s="64"/>
      <c r="G652" s="64"/>
      <c r="H652" s="64"/>
    </row>
    <row r="653" spans="1:8" ht="15" x14ac:dyDescent="0.25">
      <c r="A653" s="47"/>
      <c r="B653" s="45"/>
      <c r="C653" s="48"/>
      <c r="D653" s="48"/>
      <c r="E653" s="64"/>
      <c r="F653" s="64"/>
      <c r="G653" s="64"/>
      <c r="H653" s="64"/>
    </row>
    <row r="654" spans="1:8" ht="15" x14ac:dyDescent="0.25">
      <c r="A654" s="47"/>
      <c r="B654" s="45"/>
      <c r="C654" s="48"/>
      <c r="D654" s="48"/>
      <c r="E654" s="64"/>
      <c r="F654" s="64"/>
      <c r="G654" s="64"/>
      <c r="H654" s="64"/>
    </row>
    <row r="655" spans="1:8" ht="15" x14ac:dyDescent="0.25">
      <c r="A655" s="47"/>
      <c r="B655" s="45"/>
      <c r="C655" s="48"/>
      <c r="D655" s="48"/>
      <c r="E655" s="64"/>
      <c r="F655" s="64"/>
      <c r="G655" s="64"/>
      <c r="H655" s="64"/>
    </row>
    <row r="656" spans="1:8" ht="15" x14ac:dyDescent="0.25">
      <c r="A656" s="47"/>
      <c r="B656" s="45"/>
      <c r="C656" s="48"/>
      <c r="D656" s="48"/>
      <c r="E656" s="64"/>
      <c r="F656" s="64"/>
      <c r="G656" s="64"/>
      <c r="H656" s="64"/>
    </row>
    <row r="657" spans="1:8" ht="15" x14ac:dyDescent="0.25">
      <c r="A657" s="47"/>
      <c r="B657" s="45"/>
      <c r="C657" s="48"/>
      <c r="D657" s="48"/>
      <c r="E657" s="64"/>
      <c r="F657" s="64"/>
      <c r="G657" s="64"/>
      <c r="H657" s="64"/>
    </row>
    <row r="658" spans="1:8" ht="15" x14ac:dyDescent="0.25">
      <c r="A658" s="47"/>
      <c r="B658" s="45"/>
      <c r="C658" s="48"/>
      <c r="D658" s="48"/>
      <c r="E658" s="64"/>
      <c r="F658" s="64"/>
      <c r="G658" s="64"/>
      <c r="H658" s="64"/>
    </row>
    <row r="659" spans="1:8" ht="15" x14ac:dyDescent="0.25">
      <c r="A659" s="47"/>
      <c r="B659" s="45"/>
      <c r="C659" s="48"/>
      <c r="D659" s="48"/>
      <c r="E659" s="64"/>
      <c r="F659" s="64"/>
      <c r="G659" s="64"/>
      <c r="H659" s="64"/>
    </row>
    <row r="660" spans="1:8" ht="15" x14ac:dyDescent="0.25">
      <c r="A660" s="47"/>
      <c r="B660" s="45"/>
      <c r="C660" s="48"/>
      <c r="D660" s="48"/>
      <c r="E660" s="64"/>
      <c r="F660" s="64"/>
      <c r="G660" s="64"/>
      <c r="H660" s="64"/>
    </row>
    <row r="661" spans="1:8" ht="15" x14ac:dyDescent="0.25">
      <c r="A661" s="47"/>
      <c r="B661" s="45"/>
      <c r="C661" s="48"/>
      <c r="D661" s="48"/>
      <c r="E661" s="64"/>
      <c r="F661" s="64"/>
      <c r="G661" s="64"/>
      <c r="H661" s="64"/>
    </row>
    <row r="662" spans="1:8" ht="15" x14ac:dyDescent="0.25">
      <c r="A662" s="47"/>
      <c r="B662" s="45"/>
      <c r="C662" s="48"/>
      <c r="D662" s="48"/>
      <c r="E662" s="64"/>
      <c r="F662" s="64"/>
      <c r="G662" s="64"/>
      <c r="H662" s="64"/>
    </row>
    <row r="663" spans="1:8" ht="15" x14ac:dyDescent="0.25">
      <c r="A663" s="47"/>
      <c r="B663" s="45"/>
      <c r="C663" s="48"/>
      <c r="D663" s="48"/>
      <c r="E663" s="64"/>
      <c r="F663" s="64"/>
      <c r="G663" s="64"/>
      <c r="H663" s="64"/>
    </row>
    <row r="664" spans="1:8" ht="15" x14ac:dyDescent="0.25">
      <c r="A664" s="47"/>
      <c r="B664" s="45"/>
      <c r="C664" s="48"/>
      <c r="D664" s="48"/>
      <c r="E664" s="64"/>
      <c r="F664" s="64"/>
      <c r="G664" s="64"/>
      <c r="H664" s="64"/>
    </row>
    <row r="665" spans="1:8" ht="15" x14ac:dyDescent="0.25">
      <c r="A665" s="47"/>
      <c r="B665" s="45"/>
      <c r="C665" s="48"/>
      <c r="D665" s="48"/>
      <c r="E665" s="64"/>
      <c r="F665" s="64"/>
      <c r="G665" s="64"/>
      <c r="H665" s="64"/>
    </row>
    <row r="666" spans="1:8" ht="15" x14ac:dyDescent="0.25">
      <c r="A666" s="47"/>
      <c r="B666" s="45"/>
      <c r="C666" s="48"/>
      <c r="D666" s="48"/>
      <c r="E666" s="64"/>
      <c r="F666" s="64"/>
      <c r="G666" s="64"/>
      <c r="H666" s="64"/>
    </row>
    <row r="667" spans="1:8" ht="15" x14ac:dyDescent="0.25">
      <c r="A667" s="47"/>
      <c r="B667" s="45"/>
      <c r="C667" s="48"/>
      <c r="D667" s="48"/>
      <c r="E667" s="64"/>
      <c r="F667" s="64"/>
      <c r="G667" s="64"/>
      <c r="H667" s="64"/>
    </row>
    <row r="668" spans="1:8" ht="15" x14ac:dyDescent="0.25">
      <c r="A668" s="47"/>
      <c r="B668" s="45"/>
      <c r="C668" s="48"/>
      <c r="D668" s="48"/>
      <c r="E668" s="64"/>
      <c r="F668" s="64"/>
      <c r="G668" s="64"/>
      <c r="H668" s="64"/>
    </row>
    <row r="669" spans="1:8" ht="15" x14ac:dyDescent="0.25">
      <c r="A669" s="47"/>
      <c r="B669" s="45"/>
      <c r="C669" s="48"/>
      <c r="D669" s="48"/>
      <c r="E669" s="64"/>
      <c r="F669" s="64"/>
      <c r="G669" s="64"/>
      <c r="H669" s="64"/>
    </row>
    <row r="670" spans="1:8" ht="15" x14ac:dyDescent="0.25">
      <c r="A670" s="47"/>
      <c r="B670" s="45"/>
      <c r="C670" s="48"/>
      <c r="D670" s="48"/>
      <c r="E670" s="64"/>
      <c r="F670" s="64"/>
      <c r="G670" s="64"/>
      <c r="H670" s="64"/>
    </row>
    <row r="671" spans="1:8" ht="15" x14ac:dyDescent="0.25">
      <c r="A671" s="47"/>
      <c r="B671" s="45"/>
      <c r="C671" s="48"/>
      <c r="D671" s="48"/>
      <c r="E671" s="64"/>
      <c r="F671" s="64"/>
      <c r="G671" s="64"/>
      <c r="H671" s="64"/>
    </row>
    <row r="672" spans="1:8" ht="15" x14ac:dyDescent="0.25">
      <c r="A672" s="47"/>
      <c r="B672" s="45"/>
      <c r="C672" s="48"/>
      <c r="D672" s="48"/>
      <c r="E672" s="64"/>
      <c r="F672" s="64"/>
      <c r="G672" s="64"/>
      <c r="H672" s="64"/>
    </row>
    <row r="673" spans="1:8" ht="15" x14ac:dyDescent="0.25">
      <c r="A673" s="47"/>
      <c r="B673" s="45"/>
      <c r="C673" s="48"/>
      <c r="D673" s="48"/>
      <c r="E673" s="64"/>
      <c r="F673" s="64"/>
      <c r="G673" s="64"/>
      <c r="H673" s="64"/>
    </row>
    <row r="674" spans="1:8" ht="15" x14ac:dyDescent="0.25">
      <c r="A674" s="47"/>
      <c r="B674" s="45"/>
      <c r="C674" s="48"/>
      <c r="D674" s="48"/>
      <c r="E674" s="64"/>
      <c r="F674" s="64"/>
      <c r="G674" s="64"/>
      <c r="H674" s="64"/>
    </row>
    <row r="675" spans="1:8" ht="15" x14ac:dyDescent="0.25">
      <c r="A675" s="47"/>
      <c r="B675" s="45"/>
      <c r="C675" s="48"/>
      <c r="D675" s="48"/>
      <c r="E675" s="64"/>
      <c r="F675" s="64"/>
      <c r="G675" s="64"/>
      <c r="H675" s="64"/>
    </row>
    <row r="676" spans="1:8" ht="15" x14ac:dyDescent="0.25">
      <c r="A676" s="47"/>
      <c r="B676" s="45"/>
      <c r="C676" s="48"/>
      <c r="D676" s="48"/>
      <c r="E676" s="64"/>
      <c r="F676" s="64"/>
      <c r="G676" s="64"/>
      <c r="H676" s="64"/>
    </row>
    <row r="677" spans="1:8" ht="15" x14ac:dyDescent="0.25">
      <c r="A677" s="47"/>
      <c r="B677" s="45"/>
      <c r="C677" s="48"/>
      <c r="D677" s="48"/>
      <c r="E677" s="64"/>
      <c r="F677" s="64"/>
      <c r="G677" s="64"/>
      <c r="H677" s="64"/>
    </row>
    <row r="678" spans="1:8" ht="15" x14ac:dyDescent="0.25">
      <c r="A678" s="47"/>
      <c r="B678" s="45"/>
      <c r="C678" s="48"/>
      <c r="D678" s="48"/>
      <c r="E678" s="64"/>
      <c r="F678" s="64"/>
      <c r="G678" s="64"/>
      <c r="H678" s="64"/>
    </row>
    <row r="679" spans="1:8" ht="15" x14ac:dyDescent="0.25">
      <c r="A679" s="47"/>
      <c r="B679" s="45"/>
      <c r="C679" s="48"/>
      <c r="D679" s="48"/>
      <c r="E679" s="64"/>
      <c r="F679" s="64"/>
      <c r="G679" s="64"/>
      <c r="H679" s="64"/>
    </row>
    <row r="680" spans="1:8" ht="15" x14ac:dyDescent="0.25">
      <c r="A680" s="47"/>
      <c r="B680" s="45"/>
      <c r="C680" s="48"/>
      <c r="D680" s="48"/>
      <c r="E680" s="64"/>
      <c r="F680" s="64"/>
      <c r="G680" s="64"/>
      <c r="H680" s="64"/>
    </row>
    <row r="681" spans="1:8" ht="15" x14ac:dyDescent="0.25">
      <c r="A681" s="47"/>
      <c r="B681" s="45"/>
      <c r="C681" s="48"/>
      <c r="D681" s="48"/>
      <c r="E681" s="64"/>
      <c r="F681" s="64"/>
      <c r="G681" s="64"/>
      <c r="H681" s="64"/>
    </row>
    <row r="682" spans="1:8" ht="15" x14ac:dyDescent="0.25">
      <c r="A682" s="47"/>
      <c r="B682" s="45"/>
      <c r="C682" s="48"/>
      <c r="D682" s="48"/>
      <c r="E682" s="64"/>
      <c r="F682" s="64"/>
      <c r="G682" s="64"/>
      <c r="H682" s="64"/>
    </row>
    <row r="683" spans="1:8" ht="15" x14ac:dyDescent="0.25">
      <c r="A683" s="47"/>
      <c r="B683" s="45"/>
      <c r="C683" s="48"/>
      <c r="D683" s="48"/>
      <c r="E683" s="64"/>
      <c r="F683" s="64"/>
      <c r="G683" s="64"/>
      <c r="H683" s="64"/>
    </row>
    <row r="684" spans="1:8" ht="15" x14ac:dyDescent="0.25">
      <c r="A684" s="47"/>
      <c r="B684" s="45"/>
      <c r="C684" s="48"/>
      <c r="D684" s="48"/>
      <c r="E684" s="64"/>
      <c r="F684" s="64"/>
      <c r="G684" s="64"/>
      <c r="H684" s="64"/>
    </row>
    <row r="685" spans="1:8" ht="15" x14ac:dyDescent="0.25">
      <c r="A685" s="47"/>
      <c r="B685" s="45"/>
      <c r="C685" s="48"/>
      <c r="D685" s="48"/>
      <c r="E685" s="64"/>
      <c r="F685" s="64"/>
      <c r="G685" s="64"/>
      <c r="H685" s="64"/>
    </row>
    <row r="686" spans="1:8" ht="15" x14ac:dyDescent="0.25">
      <c r="A686" s="47"/>
      <c r="B686" s="45"/>
      <c r="C686" s="48"/>
      <c r="D686" s="48"/>
      <c r="E686" s="64"/>
      <c r="F686" s="64"/>
      <c r="G686" s="64"/>
      <c r="H686" s="64"/>
    </row>
    <row r="687" spans="1:8" ht="15" x14ac:dyDescent="0.25">
      <c r="A687" s="47"/>
      <c r="B687" s="45"/>
      <c r="C687" s="48"/>
      <c r="D687" s="48"/>
      <c r="E687" s="64"/>
      <c r="F687" s="64"/>
      <c r="G687" s="64"/>
      <c r="H687" s="64"/>
    </row>
    <row r="688" spans="1:8" ht="15" x14ac:dyDescent="0.25">
      <c r="A688" s="47"/>
      <c r="B688" s="45"/>
      <c r="C688" s="48"/>
      <c r="D688" s="48"/>
      <c r="E688" s="64"/>
      <c r="F688" s="64"/>
      <c r="G688" s="64"/>
      <c r="H688" s="64"/>
    </row>
    <row r="689" spans="1:8" ht="15" x14ac:dyDescent="0.25">
      <c r="A689" s="47"/>
      <c r="B689" s="45"/>
      <c r="C689" s="48"/>
      <c r="D689" s="48"/>
      <c r="E689" s="64"/>
      <c r="F689" s="64"/>
      <c r="G689" s="64"/>
      <c r="H689" s="64"/>
    </row>
    <row r="690" spans="1:8" ht="15" x14ac:dyDescent="0.25">
      <c r="A690" s="47"/>
      <c r="B690" s="45"/>
      <c r="C690" s="48"/>
      <c r="D690" s="48"/>
      <c r="E690" s="64"/>
      <c r="F690" s="64"/>
      <c r="G690" s="64"/>
      <c r="H690" s="64"/>
    </row>
    <row r="691" spans="1:8" ht="15" x14ac:dyDescent="0.25">
      <c r="A691" s="47"/>
      <c r="B691" s="45"/>
      <c r="C691" s="48"/>
      <c r="D691" s="48"/>
      <c r="E691" s="64"/>
      <c r="F691" s="64"/>
      <c r="G691" s="64"/>
      <c r="H691" s="64"/>
    </row>
    <row r="692" spans="1:8" ht="15" x14ac:dyDescent="0.25">
      <c r="A692" s="47"/>
      <c r="B692" s="45"/>
      <c r="C692" s="48"/>
      <c r="D692" s="48"/>
      <c r="E692" s="64"/>
      <c r="F692" s="64"/>
      <c r="G692" s="64"/>
      <c r="H692" s="64"/>
    </row>
    <row r="693" spans="1:8" ht="15" x14ac:dyDescent="0.25">
      <c r="A693" s="47"/>
      <c r="B693" s="45"/>
      <c r="C693" s="48"/>
      <c r="D693" s="48"/>
      <c r="E693" s="64"/>
      <c r="F693" s="64"/>
      <c r="G693" s="64"/>
      <c r="H693" s="64"/>
    </row>
    <row r="694" spans="1:8" ht="15" x14ac:dyDescent="0.25">
      <c r="A694" s="47"/>
      <c r="B694" s="45"/>
      <c r="C694" s="48"/>
      <c r="D694" s="48"/>
      <c r="E694" s="64"/>
      <c r="F694" s="64"/>
      <c r="G694" s="64"/>
      <c r="H694" s="64"/>
    </row>
    <row r="695" spans="1:8" ht="15" x14ac:dyDescent="0.25">
      <c r="A695" s="47"/>
      <c r="B695" s="45"/>
      <c r="C695" s="48"/>
      <c r="D695" s="48"/>
      <c r="E695" s="64"/>
      <c r="F695" s="64"/>
      <c r="G695" s="64"/>
      <c r="H695" s="64"/>
    </row>
    <row r="696" spans="1:8" ht="15" x14ac:dyDescent="0.25">
      <c r="A696" s="47"/>
      <c r="B696" s="45"/>
      <c r="C696" s="48"/>
      <c r="D696" s="48"/>
      <c r="E696" s="64"/>
      <c r="F696" s="64"/>
      <c r="G696" s="64"/>
      <c r="H696" s="64"/>
    </row>
    <row r="697" spans="1:8" ht="15" x14ac:dyDescent="0.25">
      <c r="A697" s="47"/>
      <c r="B697" s="45"/>
      <c r="C697" s="48"/>
      <c r="D697" s="48"/>
      <c r="E697" s="64"/>
      <c r="F697" s="64"/>
      <c r="G697" s="64"/>
      <c r="H697" s="64"/>
    </row>
    <row r="698" spans="1:8" ht="15" x14ac:dyDescent="0.25">
      <c r="A698" s="47"/>
      <c r="B698" s="45"/>
      <c r="C698" s="48"/>
      <c r="D698" s="48"/>
      <c r="E698" s="64"/>
      <c r="F698" s="64"/>
      <c r="G698" s="64"/>
      <c r="H698" s="64"/>
    </row>
    <row r="699" spans="1:8" ht="15" x14ac:dyDescent="0.25">
      <c r="A699" s="47"/>
      <c r="B699" s="45"/>
      <c r="C699" s="48"/>
      <c r="D699" s="48"/>
      <c r="E699" s="64"/>
      <c r="F699" s="64"/>
      <c r="G699" s="64"/>
      <c r="H699" s="64"/>
    </row>
    <row r="700" spans="1:8" ht="15" x14ac:dyDescent="0.25">
      <c r="A700" s="47"/>
      <c r="B700" s="45"/>
      <c r="C700" s="48"/>
      <c r="D700" s="48"/>
      <c r="E700" s="64"/>
      <c r="F700" s="64"/>
      <c r="G700" s="64"/>
      <c r="H700" s="64"/>
    </row>
    <row r="701" spans="1:8" ht="15" x14ac:dyDescent="0.25">
      <c r="A701" s="47"/>
      <c r="B701" s="45"/>
      <c r="C701" s="48"/>
      <c r="D701" s="48"/>
      <c r="E701" s="64"/>
      <c r="F701" s="64"/>
      <c r="G701" s="64"/>
      <c r="H701" s="64"/>
    </row>
    <row r="702" spans="1:8" ht="15" x14ac:dyDescent="0.25">
      <c r="A702" s="47"/>
      <c r="B702" s="45"/>
      <c r="C702" s="48"/>
      <c r="D702" s="48"/>
      <c r="E702" s="64"/>
      <c r="F702" s="64"/>
      <c r="G702" s="64"/>
      <c r="H702" s="64"/>
    </row>
    <row r="703" spans="1:8" ht="15" x14ac:dyDescent="0.25">
      <c r="A703" s="47"/>
      <c r="B703" s="45"/>
      <c r="C703" s="48"/>
      <c r="D703" s="48"/>
      <c r="E703" s="64"/>
      <c r="F703" s="64"/>
      <c r="G703" s="64"/>
      <c r="H703" s="64"/>
    </row>
    <row r="704" spans="1:8" ht="15" x14ac:dyDescent="0.25">
      <c r="A704" s="47"/>
      <c r="B704" s="45"/>
      <c r="C704" s="48"/>
      <c r="D704" s="48"/>
      <c r="E704" s="64"/>
      <c r="F704" s="64"/>
      <c r="G704" s="64"/>
      <c r="H704" s="64"/>
    </row>
    <row r="705" spans="1:8" ht="15" x14ac:dyDescent="0.25">
      <c r="A705" s="47"/>
      <c r="B705" s="45"/>
      <c r="C705" s="48"/>
      <c r="D705" s="48"/>
      <c r="E705" s="64"/>
      <c r="F705" s="64"/>
      <c r="G705" s="64"/>
      <c r="H705" s="64"/>
    </row>
    <row r="706" spans="1:8" ht="15" x14ac:dyDescent="0.25">
      <c r="A706" s="47"/>
      <c r="B706" s="45"/>
      <c r="C706" s="48"/>
      <c r="D706" s="48"/>
      <c r="E706" s="64"/>
      <c r="F706" s="64"/>
      <c r="G706" s="64"/>
      <c r="H706" s="64"/>
    </row>
    <row r="707" spans="1:8" ht="15" x14ac:dyDescent="0.25">
      <c r="A707" s="47"/>
      <c r="B707" s="45"/>
      <c r="C707" s="48"/>
      <c r="D707" s="48"/>
      <c r="E707" s="64"/>
      <c r="F707" s="64"/>
      <c r="G707" s="64"/>
      <c r="H707" s="64"/>
    </row>
    <row r="708" spans="1:8" ht="15" x14ac:dyDescent="0.25">
      <c r="A708" s="47"/>
      <c r="B708" s="45"/>
      <c r="C708" s="48"/>
      <c r="D708" s="48"/>
      <c r="E708" s="64"/>
      <c r="F708" s="64"/>
      <c r="G708" s="64"/>
      <c r="H708" s="64"/>
    </row>
    <row r="709" spans="1:8" ht="15" x14ac:dyDescent="0.25">
      <c r="A709" s="47"/>
      <c r="B709" s="45"/>
      <c r="C709" s="48"/>
      <c r="D709" s="48"/>
      <c r="E709" s="64"/>
      <c r="F709" s="64"/>
      <c r="G709" s="64"/>
      <c r="H709" s="64"/>
    </row>
    <row r="710" spans="1:8" ht="15" x14ac:dyDescent="0.25">
      <c r="A710" s="47"/>
      <c r="B710" s="45"/>
      <c r="C710" s="48"/>
      <c r="D710" s="48"/>
      <c r="E710" s="64"/>
      <c r="F710" s="64"/>
      <c r="G710" s="64"/>
      <c r="H710" s="64"/>
    </row>
    <row r="711" spans="1:8" ht="15" x14ac:dyDescent="0.25">
      <c r="A711" s="47"/>
      <c r="B711" s="45"/>
      <c r="C711" s="48"/>
      <c r="D711" s="48"/>
      <c r="E711" s="64"/>
      <c r="F711" s="64"/>
      <c r="G711" s="64"/>
      <c r="H711" s="64"/>
    </row>
    <row r="712" spans="1:8" ht="15" x14ac:dyDescent="0.25">
      <c r="A712" s="47"/>
      <c r="B712" s="45"/>
      <c r="C712" s="48"/>
      <c r="D712" s="48"/>
      <c r="E712" s="64"/>
      <c r="F712" s="64"/>
      <c r="G712" s="64"/>
      <c r="H712" s="64"/>
    </row>
    <row r="713" spans="1:8" ht="15" x14ac:dyDescent="0.25">
      <c r="A713" s="47"/>
      <c r="B713" s="45"/>
      <c r="C713" s="48"/>
      <c r="D713" s="48"/>
      <c r="E713" s="64"/>
      <c r="F713" s="64"/>
      <c r="G713" s="64"/>
      <c r="H713" s="64"/>
    </row>
    <row r="714" spans="1:8" ht="15" x14ac:dyDescent="0.25">
      <c r="A714" s="47"/>
      <c r="B714" s="45"/>
      <c r="C714" s="48"/>
      <c r="D714" s="48"/>
      <c r="E714" s="64"/>
      <c r="F714" s="64"/>
      <c r="G714" s="64"/>
      <c r="H714" s="64"/>
    </row>
    <row r="715" spans="1:8" ht="15" x14ac:dyDescent="0.25">
      <c r="A715" s="47"/>
      <c r="B715" s="45"/>
      <c r="C715" s="48"/>
      <c r="D715" s="48"/>
      <c r="E715" s="64"/>
      <c r="F715" s="64"/>
      <c r="G715" s="64"/>
      <c r="H715" s="64"/>
    </row>
    <row r="716" spans="1:8" ht="15" x14ac:dyDescent="0.25">
      <c r="A716" s="47"/>
      <c r="B716" s="45"/>
      <c r="C716" s="48"/>
      <c r="D716" s="48"/>
      <c r="E716" s="64"/>
      <c r="F716" s="64"/>
      <c r="G716" s="64"/>
      <c r="H716" s="64"/>
    </row>
    <row r="717" spans="1:8" ht="15" x14ac:dyDescent="0.25">
      <c r="A717" s="47"/>
      <c r="B717" s="45"/>
      <c r="C717" s="48"/>
      <c r="D717" s="48"/>
      <c r="E717" s="64"/>
      <c r="F717" s="64"/>
      <c r="G717" s="64"/>
      <c r="H717" s="64"/>
    </row>
    <row r="718" spans="1:8" ht="15" x14ac:dyDescent="0.25">
      <c r="A718" s="47"/>
      <c r="B718" s="45"/>
      <c r="C718" s="48"/>
      <c r="D718" s="48"/>
      <c r="E718" s="64"/>
      <c r="F718" s="64"/>
      <c r="G718" s="64"/>
      <c r="H718" s="64"/>
    </row>
    <row r="719" spans="1:8" ht="15" x14ac:dyDescent="0.25">
      <c r="A719" s="47"/>
      <c r="B719" s="45"/>
      <c r="C719" s="48"/>
      <c r="D719" s="48"/>
      <c r="E719" s="64"/>
      <c r="F719" s="64"/>
      <c r="G719" s="64"/>
      <c r="H719" s="64"/>
    </row>
    <row r="720" spans="1:8" ht="15" x14ac:dyDescent="0.25">
      <c r="A720" s="47"/>
      <c r="B720" s="45"/>
      <c r="C720" s="48"/>
      <c r="D720" s="48"/>
      <c r="E720" s="64"/>
      <c r="F720" s="64"/>
      <c r="G720" s="64"/>
      <c r="H720" s="64"/>
    </row>
    <row r="721" spans="1:8" ht="15" x14ac:dyDescent="0.25">
      <c r="A721" s="47"/>
      <c r="B721" s="45"/>
      <c r="C721" s="48"/>
      <c r="D721" s="48"/>
      <c r="E721" s="64"/>
      <c r="F721" s="64"/>
      <c r="G721" s="64"/>
      <c r="H721" s="64"/>
    </row>
    <row r="722" spans="1:8" ht="15" x14ac:dyDescent="0.25">
      <c r="A722" s="47"/>
      <c r="B722" s="45"/>
      <c r="C722" s="48"/>
      <c r="D722" s="48"/>
      <c r="E722" s="64"/>
      <c r="F722" s="64"/>
      <c r="G722" s="64"/>
      <c r="H722" s="64"/>
    </row>
    <row r="723" spans="1:8" ht="15" x14ac:dyDescent="0.25">
      <c r="A723" s="47"/>
      <c r="B723" s="45"/>
      <c r="C723" s="48"/>
      <c r="D723" s="48"/>
      <c r="E723" s="64"/>
      <c r="F723" s="64"/>
      <c r="G723" s="64"/>
      <c r="H723" s="64"/>
    </row>
    <row r="724" spans="1:8" ht="15" x14ac:dyDescent="0.25">
      <c r="A724" s="47"/>
      <c r="B724" s="45"/>
      <c r="C724" s="48"/>
      <c r="D724" s="48"/>
      <c r="E724" s="64"/>
      <c r="F724" s="64"/>
      <c r="G724" s="64"/>
      <c r="H724" s="64"/>
    </row>
    <row r="725" spans="1:8" ht="15" x14ac:dyDescent="0.25">
      <c r="A725" s="47"/>
      <c r="B725" s="45"/>
      <c r="C725" s="48"/>
      <c r="D725" s="48"/>
      <c r="E725" s="64"/>
      <c r="F725" s="64"/>
      <c r="G725" s="64"/>
      <c r="H725" s="64"/>
    </row>
    <row r="726" spans="1:8" ht="15" x14ac:dyDescent="0.25">
      <c r="A726" s="47"/>
      <c r="B726" s="45"/>
      <c r="C726" s="48"/>
      <c r="D726" s="48"/>
      <c r="E726" s="64"/>
      <c r="F726" s="64"/>
      <c r="G726" s="64"/>
      <c r="H726" s="64"/>
    </row>
    <row r="727" spans="1:8" ht="15" x14ac:dyDescent="0.25">
      <c r="A727" s="47"/>
      <c r="B727" s="45"/>
      <c r="C727" s="48"/>
      <c r="D727" s="48"/>
      <c r="E727" s="64"/>
      <c r="F727" s="64"/>
      <c r="G727" s="64"/>
      <c r="H727" s="64"/>
    </row>
    <row r="728" spans="1:8" ht="15" x14ac:dyDescent="0.25">
      <c r="A728" s="47"/>
      <c r="B728" s="45"/>
      <c r="C728" s="48"/>
      <c r="D728" s="48"/>
      <c r="E728" s="64"/>
      <c r="F728" s="64"/>
      <c r="G728" s="64"/>
      <c r="H728" s="64"/>
    </row>
    <row r="729" spans="1:8" ht="15" x14ac:dyDescent="0.25">
      <c r="A729" s="47"/>
      <c r="B729" s="45"/>
      <c r="C729" s="48"/>
      <c r="D729" s="48"/>
      <c r="E729" s="64"/>
      <c r="F729" s="64"/>
      <c r="G729" s="64"/>
      <c r="H729" s="64"/>
    </row>
    <row r="730" spans="1:8" ht="15" x14ac:dyDescent="0.25">
      <c r="A730" s="47"/>
      <c r="B730" s="45"/>
      <c r="C730" s="48"/>
      <c r="D730" s="48"/>
      <c r="E730" s="64"/>
      <c r="F730" s="64"/>
      <c r="G730" s="64"/>
      <c r="H730" s="64"/>
    </row>
    <row r="731" spans="1:8" ht="15" x14ac:dyDescent="0.25">
      <c r="A731" s="47"/>
      <c r="B731" s="45"/>
      <c r="C731" s="48"/>
      <c r="D731" s="48"/>
      <c r="E731" s="64"/>
      <c r="F731" s="64"/>
      <c r="G731" s="64"/>
      <c r="H731" s="64"/>
    </row>
    <row r="732" spans="1:8" ht="15" x14ac:dyDescent="0.25">
      <c r="A732" s="47"/>
      <c r="B732" s="45"/>
      <c r="C732" s="48"/>
      <c r="D732" s="48"/>
      <c r="E732" s="64"/>
      <c r="F732" s="64"/>
      <c r="G732" s="64"/>
      <c r="H732" s="64"/>
    </row>
    <row r="733" spans="1:8" ht="15" x14ac:dyDescent="0.25">
      <c r="A733" s="47"/>
      <c r="B733" s="45"/>
      <c r="C733" s="48"/>
      <c r="D733" s="48"/>
      <c r="E733" s="64"/>
      <c r="F733" s="64"/>
      <c r="G733" s="64"/>
      <c r="H733" s="64"/>
    </row>
    <row r="734" spans="1:8" ht="15" x14ac:dyDescent="0.25">
      <c r="A734" s="47"/>
      <c r="B734" s="45"/>
      <c r="C734" s="48"/>
      <c r="D734" s="48"/>
      <c r="E734" s="64"/>
      <c r="F734" s="64"/>
      <c r="G734" s="64"/>
      <c r="H734" s="64"/>
    </row>
    <row r="735" spans="1:8" ht="15" x14ac:dyDescent="0.25">
      <c r="A735" s="47"/>
      <c r="B735" s="45"/>
      <c r="C735" s="48"/>
      <c r="D735" s="48"/>
      <c r="E735" s="64"/>
      <c r="F735" s="64"/>
      <c r="G735" s="64"/>
      <c r="H735" s="64"/>
    </row>
    <row r="736" spans="1:8" ht="15" x14ac:dyDescent="0.25">
      <c r="A736" s="47"/>
      <c r="B736" s="45"/>
      <c r="C736" s="48"/>
      <c r="D736" s="48"/>
      <c r="E736" s="64"/>
      <c r="F736" s="64"/>
      <c r="G736" s="64"/>
      <c r="H736" s="64"/>
    </row>
    <row r="737" spans="1:8" ht="15" x14ac:dyDescent="0.25">
      <c r="A737" s="47"/>
      <c r="B737" s="45"/>
      <c r="C737" s="48"/>
      <c r="D737" s="48"/>
      <c r="E737" s="64"/>
      <c r="F737" s="64"/>
      <c r="G737" s="64"/>
      <c r="H737" s="64"/>
    </row>
    <row r="738" spans="1:8" ht="15" x14ac:dyDescent="0.25">
      <c r="A738" s="47"/>
      <c r="B738" s="45"/>
      <c r="C738" s="48"/>
      <c r="D738" s="48"/>
      <c r="E738" s="64"/>
      <c r="F738" s="64"/>
      <c r="G738" s="64"/>
      <c r="H738" s="64"/>
    </row>
    <row r="739" spans="1:8" ht="15" x14ac:dyDescent="0.25">
      <c r="A739" s="47"/>
      <c r="B739" s="45"/>
      <c r="C739" s="48"/>
      <c r="D739" s="48"/>
      <c r="E739" s="64"/>
      <c r="F739" s="64"/>
      <c r="G739" s="64"/>
      <c r="H739" s="64"/>
    </row>
    <row r="740" spans="1:8" ht="15" x14ac:dyDescent="0.25">
      <c r="A740" s="47"/>
      <c r="B740" s="45"/>
      <c r="C740" s="48"/>
      <c r="D740" s="48"/>
      <c r="E740" s="64"/>
      <c r="F740" s="64"/>
      <c r="G740" s="64"/>
      <c r="H740" s="64"/>
    </row>
    <row r="741" spans="1:8" ht="15" x14ac:dyDescent="0.25">
      <c r="A741" s="47"/>
      <c r="B741" s="45"/>
      <c r="C741" s="48"/>
      <c r="D741" s="48"/>
      <c r="E741" s="64"/>
      <c r="F741" s="64"/>
      <c r="G741" s="64"/>
      <c r="H741" s="64"/>
    </row>
    <row r="742" spans="1:8" ht="15" x14ac:dyDescent="0.25">
      <c r="A742" s="47"/>
      <c r="B742" s="45"/>
      <c r="C742" s="48"/>
      <c r="D742" s="48"/>
      <c r="E742" s="64"/>
      <c r="F742" s="64"/>
      <c r="G742" s="64"/>
      <c r="H742" s="64"/>
    </row>
    <row r="743" spans="1:8" ht="15" x14ac:dyDescent="0.25">
      <c r="A743" s="47"/>
      <c r="B743" s="45"/>
      <c r="C743" s="48"/>
      <c r="D743" s="48"/>
      <c r="E743" s="64"/>
      <c r="F743" s="64"/>
      <c r="G743" s="64"/>
      <c r="H743" s="64"/>
    </row>
    <row r="744" spans="1:8" ht="15" x14ac:dyDescent="0.25">
      <c r="A744" s="47"/>
      <c r="B744" s="45"/>
      <c r="C744" s="48"/>
      <c r="D744" s="48"/>
      <c r="E744" s="64"/>
      <c r="F744" s="64"/>
      <c r="G744" s="64"/>
      <c r="H744" s="64"/>
    </row>
    <row r="745" spans="1:8" ht="15" x14ac:dyDescent="0.25">
      <c r="A745" s="47"/>
      <c r="B745" s="45"/>
      <c r="C745" s="48"/>
      <c r="D745" s="48"/>
      <c r="E745" s="64"/>
      <c r="F745" s="64"/>
      <c r="G745" s="64"/>
      <c r="H745" s="64"/>
    </row>
    <row r="746" spans="1:8" ht="15" x14ac:dyDescent="0.25">
      <c r="A746" s="47"/>
      <c r="B746" s="45"/>
      <c r="C746" s="48"/>
      <c r="D746" s="48"/>
      <c r="E746" s="64"/>
      <c r="F746" s="64"/>
      <c r="G746" s="64"/>
      <c r="H746" s="64"/>
    </row>
    <row r="747" spans="1:8" ht="15" x14ac:dyDescent="0.25">
      <c r="A747" s="47"/>
      <c r="B747" s="45"/>
      <c r="C747" s="48"/>
      <c r="D747" s="48"/>
      <c r="E747" s="64"/>
      <c r="F747" s="64"/>
      <c r="G747" s="64"/>
      <c r="H747" s="64"/>
    </row>
    <row r="748" spans="1:8" ht="15" x14ac:dyDescent="0.25">
      <c r="A748" s="47"/>
      <c r="B748" s="45"/>
      <c r="C748" s="48"/>
      <c r="D748" s="48"/>
      <c r="E748" s="64"/>
      <c r="F748" s="64"/>
      <c r="G748" s="64"/>
      <c r="H748" s="64"/>
    </row>
    <row r="749" spans="1:8" ht="15" x14ac:dyDescent="0.25">
      <c r="A749" s="47"/>
      <c r="B749" s="45"/>
      <c r="C749" s="48"/>
      <c r="D749" s="48"/>
      <c r="E749" s="64"/>
      <c r="F749" s="64"/>
      <c r="G749" s="64"/>
      <c r="H749" s="64"/>
    </row>
    <row r="750" spans="1:8" ht="15" x14ac:dyDescent="0.25">
      <c r="A750" s="47"/>
      <c r="B750" s="45"/>
      <c r="C750" s="48"/>
      <c r="D750" s="48"/>
      <c r="E750" s="64"/>
      <c r="F750" s="64"/>
      <c r="G750" s="64"/>
      <c r="H750" s="64"/>
    </row>
    <row r="751" spans="1:8" ht="15" x14ac:dyDescent="0.25">
      <c r="A751" s="47"/>
      <c r="B751" s="45"/>
      <c r="C751" s="48"/>
      <c r="D751" s="48"/>
      <c r="E751" s="64"/>
      <c r="F751" s="64"/>
      <c r="G751" s="64"/>
      <c r="H751" s="64"/>
    </row>
    <row r="752" spans="1:8" ht="15" x14ac:dyDescent="0.25">
      <c r="A752" s="47"/>
      <c r="B752" s="45"/>
      <c r="C752" s="48"/>
      <c r="D752" s="48"/>
      <c r="E752" s="64"/>
      <c r="F752" s="64"/>
      <c r="G752" s="64"/>
      <c r="H752" s="64"/>
    </row>
    <row r="753" spans="1:8" ht="15" x14ac:dyDescent="0.25">
      <c r="A753" s="47"/>
      <c r="B753" s="45"/>
      <c r="C753" s="48"/>
      <c r="D753" s="48"/>
      <c r="E753" s="64"/>
      <c r="F753" s="64"/>
      <c r="G753" s="64"/>
      <c r="H753" s="64"/>
    </row>
    <row r="754" spans="1:8" ht="15" x14ac:dyDescent="0.25">
      <c r="A754" s="47"/>
      <c r="B754" s="45"/>
      <c r="C754" s="48"/>
      <c r="D754" s="48"/>
      <c r="E754" s="64"/>
      <c r="F754" s="64"/>
      <c r="G754" s="64"/>
      <c r="H754" s="64"/>
    </row>
    <row r="755" spans="1:8" ht="15" x14ac:dyDescent="0.25">
      <c r="A755" s="47"/>
      <c r="B755" s="45"/>
      <c r="C755" s="48"/>
      <c r="D755" s="48"/>
      <c r="E755" s="64"/>
      <c r="F755" s="64"/>
      <c r="G755" s="64"/>
      <c r="H755" s="64"/>
    </row>
    <row r="756" spans="1:8" ht="15" x14ac:dyDescent="0.25">
      <c r="A756" s="47"/>
      <c r="B756" s="45"/>
      <c r="C756" s="48"/>
      <c r="D756" s="48"/>
      <c r="E756" s="64"/>
      <c r="F756" s="64"/>
      <c r="G756" s="64"/>
      <c r="H756" s="64"/>
    </row>
    <row r="757" spans="1:8" ht="15" x14ac:dyDescent="0.25">
      <c r="A757" s="47"/>
      <c r="B757" s="45"/>
      <c r="C757" s="48"/>
      <c r="D757" s="48"/>
      <c r="E757" s="64"/>
      <c r="F757" s="64"/>
      <c r="G757" s="64"/>
      <c r="H757" s="64"/>
    </row>
    <row r="758" spans="1:8" ht="15" x14ac:dyDescent="0.25">
      <c r="A758" s="47"/>
      <c r="B758" s="45"/>
      <c r="C758" s="48"/>
      <c r="D758" s="48"/>
      <c r="E758" s="64"/>
      <c r="F758" s="64"/>
      <c r="G758" s="64"/>
      <c r="H758" s="64"/>
    </row>
    <row r="759" spans="1:8" ht="15" x14ac:dyDescent="0.25">
      <c r="A759" s="47"/>
      <c r="B759" s="45"/>
      <c r="C759" s="48"/>
      <c r="D759" s="48"/>
      <c r="E759" s="64"/>
      <c r="F759" s="64"/>
      <c r="G759" s="64"/>
      <c r="H759" s="64"/>
    </row>
    <row r="760" spans="1:8" ht="15" x14ac:dyDescent="0.25">
      <c r="A760" s="47"/>
      <c r="B760" s="45"/>
      <c r="C760" s="48"/>
      <c r="D760" s="48"/>
      <c r="E760" s="64"/>
      <c r="F760" s="64"/>
      <c r="G760" s="64"/>
      <c r="H760" s="64"/>
    </row>
    <row r="761" spans="1:8" ht="15" x14ac:dyDescent="0.25">
      <c r="A761" s="47"/>
      <c r="B761" s="45"/>
      <c r="C761" s="48"/>
      <c r="D761" s="48"/>
      <c r="E761" s="64"/>
      <c r="F761" s="64"/>
      <c r="G761" s="64"/>
      <c r="H761" s="64"/>
    </row>
    <row r="762" spans="1:8" ht="15" x14ac:dyDescent="0.25">
      <c r="A762" s="47"/>
      <c r="B762" s="45"/>
      <c r="C762" s="48"/>
      <c r="D762" s="48"/>
      <c r="E762" s="64"/>
      <c r="F762" s="64"/>
      <c r="G762" s="64"/>
      <c r="H762" s="64"/>
    </row>
    <row r="763" spans="1:8" ht="15" x14ac:dyDescent="0.25">
      <c r="A763" s="47"/>
      <c r="B763" s="45"/>
      <c r="C763" s="48"/>
      <c r="D763" s="48"/>
      <c r="E763" s="64"/>
      <c r="F763" s="64"/>
      <c r="G763" s="64"/>
      <c r="H763" s="64"/>
    </row>
    <row r="764" spans="1:8" ht="15" x14ac:dyDescent="0.25">
      <c r="A764" s="47"/>
      <c r="B764" s="45"/>
      <c r="C764" s="48"/>
      <c r="D764" s="48"/>
      <c r="E764" s="64"/>
      <c r="F764" s="64"/>
      <c r="G764" s="64"/>
      <c r="H764" s="64"/>
    </row>
    <row r="765" spans="1:8" ht="15" x14ac:dyDescent="0.25">
      <c r="A765" s="47"/>
      <c r="B765" s="45"/>
      <c r="C765" s="48"/>
      <c r="D765" s="48"/>
      <c r="E765" s="64"/>
      <c r="F765" s="64"/>
      <c r="G765" s="64"/>
      <c r="H765" s="64"/>
    </row>
    <row r="766" spans="1:8" ht="15" x14ac:dyDescent="0.25">
      <c r="A766" s="47"/>
      <c r="B766" s="45"/>
      <c r="C766" s="48"/>
      <c r="D766" s="48"/>
      <c r="E766" s="64"/>
      <c r="F766" s="64"/>
      <c r="G766" s="64"/>
      <c r="H766" s="64"/>
    </row>
    <row r="767" spans="1:8" ht="15" x14ac:dyDescent="0.25">
      <c r="A767" s="47"/>
      <c r="B767" s="45"/>
      <c r="C767" s="48"/>
      <c r="D767" s="48"/>
      <c r="E767" s="64"/>
      <c r="F767" s="64"/>
      <c r="G767" s="64"/>
      <c r="H767" s="64"/>
    </row>
    <row r="768" spans="1:8" ht="15" x14ac:dyDescent="0.25">
      <c r="A768" s="47"/>
      <c r="B768" s="45"/>
      <c r="C768" s="48"/>
      <c r="D768" s="48"/>
      <c r="E768" s="64"/>
      <c r="F768" s="64"/>
      <c r="G768" s="64"/>
      <c r="H768" s="64"/>
    </row>
    <row r="769" spans="1:8" ht="15" x14ac:dyDescent="0.25">
      <c r="A769" s="47"/>
      <c r="B769" s="45"/>
      <c r="C769" s="48"/>
      <c r="D769" s="48"/>
      <c r="E769" s="64"/>
      <c r="F769" s="64"/>
      <c r="G769" s="64"/>
      <c r="H769" s="64"/>
    </row>
    <row r="770" spans="1:8" ht="15" x14ac:dyDescent="0.25">
      <c r="A770" s="47"/>
      <c r="B770" s="45"/>
      <c r="C770" s="48"/>
      <c r="D770" s="48"/>
      <c r="E770" s="64"/>
      <c r="F770" s="64"/>
      <c r="G770" s="64"/>
      <c r="H770" s="64"/>
    </row>
    <row r="771" spans="1:8" ht="15" x14ac:dyDescent="0.25">
      <c r="A771" s="47"/>
      <c r="B771" s="45"/>
      <c r="C771" s="48"/>
      <c r="D771" s="48"/>
      <c r="E771" s="64"/>
      <c r="F771" s="64"/>
      <c r="G771" s="64"/>
      <c r="H771" s="64"/>
    </row>
    <row r="772" spans="1:8" ht="15" x14ac:dyDescent="0.25">
      <c r="A772" s="47"/>
      <c r="B772" s="45"/>
      <c r="C772" s="48"/>
      <c r="D772" s="48"/>
      <c r="E772" s="64"/>
      <c r="F772" s="64"/>
      <c r="G772" s="64"/>
      <c r="H772" s="64"/>
    </row>
    <row r="773" spans="1:8" ht="15" x14ac:dyDescent="0.25">
      <c r="A773" s="47"/>
      <c r="B773" s="45"/>
      <c r="C773" s="48"/>
      <c r="D773" s="48"/>
      <c r="E773" s="64"/>
      <c r="F773" s="64"/>
      <c r="G773" s="64"/>
      <c r="H773" s="64"/>
    </row>
    <row r="774" spans="1:8" ht="15" x14ac:dyDescent="0.25">
      <c r="A774" s="47"/>
      <c r="B774" s="45"/>
      <c r="C774" s="48"/>
      <c r="D774" s="48"/>
      <c r="E774" s="64"/>
      <c r="F774" s="64"/>
      <c r="G774" s="64"/>
      <c r="H774" s="64"/>
    </row>
    <row r="775" spans="1:8" ht="15" x14ac:dyDescent="0.25">
      <c r="A775" s="47"/>
      <c r="B775" s="45"/>
      <c r="C775" s="48"/>
      <c r="D775" s="48"/>
      <c r="E775" s="64"/>
      <c r="F775" s="64"/>
      <c r="G775" s="64"/>
      <c r="H775" s="64"/>
    </row>
    <row r="776" spans="1:8" ht="15" x14ac:dyDescent="0.25">
      <c r="A776" s="47"/>
      <c r="B776" s="45"/>
      <c r="C776" s="48"/>
      <c r="D776" s="48"/>
      <c r="E776" s="64"/>
      <c r="F776" s="64"/>
      <c r="G776" s="64"/>
      <c r="H776" s="64"/>
    </row>
    <row r="777" spans="1:8" ht="15" x14ac:dyDescent="0.25">
      <c r="A777" s="47"/>
      <c r="B777" s="45"/>
      <c r="C777" s="48"/>
      <c r="D777" s="48"/>
      <c r="E777" s="64"/>
      <c r="F777" s="64"/>
      <c r="G777" s="64"/>
      <c r="H777" s="64"/>
    </row>
    <row r="778" spans="1:8" ht="15" x14ac:dyDescent="0.25">
      <c r="A778" s="47"/>
      <c r="B778" s="45"/>
      <c r="C778" s="48"/>
      <c r="D778" s="48"/>
      <c r="E778" s="64"/>
      <c r="F778" s="64"/>
      <c r="G778" s="64"/>
      <c r="H778" s="64"/>
    </row>
    <row r="779" spans="1:8" ht="15" x14ac:dyDescent="0.25">
      <c r="A779" s="47"/>
      <c r="B779" s="45"/>
      <c r="C779" s="48"/>
      <c r="D779" s="48"/>
      <c r="E779" s="64"/>
      <c r="F779" s="64"/>
      <c r="G779" s="64"/>
      <c r="H779" s="64"/>
    </row>
    <row r="780" spans="1:8" ht="15" x14ac:dyDescent="0.25">
      <c r="A780" s="47"/>
      <c r="B780" s="45"/>
      <c r="C780" s="48"/>
      <c r="D780" s="48"/>
      <c r="E780" s="64"/>
      <c r="F780" s="64"/>
      <c r="G780" s="64"/>
      <c r="H780" s="64"/>
    </row>
    <row r="781" spans="1:8" ht="15" x14ac:dyDescent="0.25">
      <c r="A781" s="47"/>
      <c r="B781" s="45"/>
      <c r="C781" s="48"/>
      <c r="D781" s="48"/>
      <c r="E781" s="64"/>
      <c r="F781" s="64"/>
      <c r="G781" s="64"/>
      <c r="H781" s="64"/>
    </row>
    <row r="782" spans="1:8" ht="15" x14ac:dyDescent="0.25">
      <c r="A782" s="47"/>
      <c r="B782" s="45"/>
      <c r="C782" s="48"/>
      <c r="D782" s="48"/>
      <c r="E782" s="64"/>
      <c r="F782" s="64"/>
      <c r="G782" s="64"/>
      <c r="H782" s="64"/>
    </row>
    <row r="783" spans="1:8" ht="15" x14ac:dyDescent="0.25">
      <c r="A783" s="47"/>
      <c r="B783" s="45"/>
      <c r="C783" s="48"/>
      <c r="D783" s="48"/>
      <c r="E783" s="64"/>
      <c r="F783" s="64"/>
      <c r="G783" s="64"/>
      <c r="H783" s="64"/>
    </row>
    <row r="784" spans="1:8" ht="15" x14ac:dyDescent="0.25">
      <c r="A784" s="47"/>
      <c r="B784" s="45"/>
      <c r="C784" s="48"/>
      <c r="D784" s="48"/>
      <c r="E784" s="64"/>
      <c r="F784" s="64"/>
      <c r="G784" s="64"/>
      <c r="H784" s="64"/>
    </row>
    <row r="785" spans="1:8" ht="15" x14ac:dyDescent="0.25">
      <c r="A785" s="47"/>
      <c r="B785" s="45"/>
      <c r="C785" s="48"/>
      <c r="D785" s="48"/>
      <c r="E785" s="64"/>
      <c r="F785" s="64"/>
      <c r="G785" s="64"/>
      <c r="H785" s="64"/>
    </row>
    <row r="786" spans="1:8" ht="15" x14ac:dyDescent="0.25">
      <c r="A786" s="47"/>
      <c r="B786" s="45"/>
      <c r="C786" s="48"/>
      <c r="D786" s="48"/>
      <c r="E786" s="64"/>
      <c r="F786" s="64"/>
      <c r="G786" s="64"/>
      <c r="H786" s="64"/>
    </row>
    <row r="787" spans="1:8" ht="15" x14ac:dyDescent="0.25">
      <c r="A787" s="47"/>
      <c r="B787" s="45"/>
      <c r="C787" s="48"/>
      <c r="D787" s="48"/>
      <c r="E787" s="64"/>
      <c r="F787" s="64"/>
      <c r="G787" s="64"/>
      <c r="H787" s="64"/>
    </row>
    <row r="788" spans="1:8" ht="15" x14ac:dyDescent="0.25">
      <c r="A788" s="47"/>
      <c r="B788" s="45"/>
      <c r="C788" s="48"/>
      <c r="D788" s="48"/>
      <c r="E788" s="64"/>
      <c r="F788" s="64"/>
      <c r="G788" s="64"/>
      <c r="H788" s="64"/>
    </row>
    <row r="789" spans="1:8" ht="15" x14ac:dyDescent="0.25">
      <c r="A789" s="47"/>
      <c r="B789" s="45"/>
      <c r="C789" s="48"/>
      <c r="D789" s="48"/>
      <c r="E789" s="64"/>
      <c r="F789" s="64"/>
      <c r="G789" s="64"/>
      <c r="H789" s="64"/>
    </row>
    <row r="790" spans="1:8" ht="15" x14ac:dyDescent="0.25">
      <c r="A790" s="47"/>
      <c r="B790" s="45"/>
      <c r="C790" s="48"/>
      <c r="D790" s="48"/>
      <c r="E790" s="64"/>
      <c r="F790" s="64"/>
      <c r="G790" s="64"/>
      <c r="H790" s="64"/>
    </row>
    <row r="791" spans="1:8" ht="15" x14ac:dyDescent="0.25">
      <c r="A791" s="47"/>
      <c r="B791" s="45"/>
      <c r="C791" s="48"/>
      <c r="D791" s="48"/>
      <c r="E791" s="64"/>
      <c r="F791" s="64"/>
      <c r="G791" s="64"/>
      <c r="H791" s="64"/>
    </row>
    <row r="792" spans="1:8" ht="15" x14ac:dyDescent="0.25">
      <c r="A792" s="47"/>
      <c r="B792" s="45"/>
      <c r="C792" s="48"/>
      <c r="D792" s="48"/>
      <c r="E792" s="64"/>
      <c r="F792" s="64"/>
      <c r="G792" s="64"/>
      <c r="H792" s="64"/>
    </row>
    <row r="793" spans="1:8" ht="15" x14ac:dyDescent="0.25">
      <c r="A793" s="47"/>
      <c r="B793" s="45"/>
      <c r="C793" s="48"/>
      <c r="D793" s="48"/>
      <c r="E793" s="64"/>
      <c r="F793" s="64"/>
      <c r="G793" s="64"/>
      <c r="H793" s="64"/>
    </row>
    <row r="794" spans="1:8" ht="15" x14ac:dyDescent="0.25">
      <c r="A794" s="47"/>
      <c r="B794" s="45"/>
      <c r="C794" s="48"/>
      <c r="D794" s="48"/>
      <c r="E794" s="64"/>
      <c r="F794" s="64"/>
      <c r="G794" s="64"/>
      <c r="H794" s="64"/>
    </row>
    <row r="795" spans="1:8" ht="15" x14ac:dyDescent="0.25">
      <c r="A795" s="47"/>
      <c r="B795" s="45"/>
      <c r="C795" s="48"/>
      <c r="D795" s="48"/>
      <c r="E795" s="64"/>
      <c r="F795" s="64"/>
      <c r="G795" s="64"/>
      <c r="H795" s="64"/>
    </row>
    <row r="796" spans="1:8" ht="15" x14ac:dyDescent="0.25">
      <c r="A796" s="47"/>
      <c r="B796" s="45"/>
      <c r="C796" s="48"/>
      <c r="D796" s="48"/>
      <c r="E796" s="64"/>
      <c r="F796" s="64"/>
      <c r="G796" s="64"/>
      <c r="H796" s="64"/>
    </row>
    <row r="797" spans="1:8" ht="15" x14ac:dyDescent="0.25">
      <c r="A797" s="47"/>
      <c r="B797" s="45"/>
      <c r="C797" s="48"/>
      <c r="D797" s="48"/>
      <c r="E797" s="64"/>
      <c r="F797" s="64"/>
      <c r="G797" s="64"/>
      <c r="H797" s="64"/>
    </row>
    <row r="798" spans="1:8" ht="15" x14ac:dyDescent="0.25">
      <c r="A798" s="47"/>
      <c r="B798" s="45"/>
      <c r="C798" s="48"/>
      <c r="D798" s="48"/>
      <c r="E798" s="64"/>
      <c r="F798" s="64"/>
      <c r="G798" s="64"/>
      <c r="H798" s="64"/>
    </row>
    <row r="799" spans="1:8" ht="15" x14ac:dyDescent="0.25">
      <c r="A799" s="47"/>
      <c r="B799" s="45"/>
      <c r="C799" s="48"/>
      <c r="D799" s="48"/>
      <c r="E799" s="64"/>
      <c r="F799" s="64"/>
      <c r="G799" s="64"/>
      <c r="H799" s="64"/>
    </row>
    <row r="800" spans="1:8" ht="15" x14ac:dyDescent="0.25">
      <c r="A800" s="47"/>
      <c r="B800" s="45"/>
      <c r="C800" s="48"/>
      <c r="D800" s="48"/>
      <c r="E800" s="64"/>
      <c r="F800" s="64"/>
      <c r="G800" s="64"/>
      <c r="H800" s="64"/>
    </row>
    <row r="801" spans="1:8" ht="15" x14ac:dyDescent="0.25">
      <c r="A801" s="47"/>
      <c r="B801" s="45"/>
      <c r="C801" s="48"/>
      <c r="D801" s="48"/>
      <c r="E801" s="64"/>
      <c r="F801" s="64"/>
      <c r="G801" s="64"/>
      <c r="H801" s="64"/>
    </row>
    <row r="802" spans="1:8" ht="15" x14ac:dyDescent="0.25">
      <c r="A802" s="47"/>
      <c r="B802" s="45"/>
      <c r="C802" s="48"/>
      <c r="D802" s="48"/>
      <c r="E802" s="64"/>
      <c r="F802" s="64"/>
      <c r="G802" s="64"/>
      <c r="H802" s="64"/>
    </row>
    <row r="803" spans="1:8" ht="15" x14ac:dyDescent="0.25">
      <c r="A803" s="47"/>
      <c r="B803" s="45"/>
      <c r="C803" s="48"/>
      <c r="D803" s="48"/>
      <c r="E803" s="64"/>
      <c r="F803" s="64"/>
      <c r="G803" s="64"/>
      <c r="H803" s="64"/>
    </row>
    <row r="804" spans="1:8" ht="15" x14ac:dyDescent="0.25">
      <c r="A804" s="47"/>
      <c r="B804" s="45"/>
      <c r="C804" s="48"/>
      <c r="D804" s="48"/>
      <c r="E804" s="64"/>
      <c r="F804" s="64"/>
      <c r="G804" s="64"/>
      <c r="H804" s="64"/>
    </row>
    <row r="805" spans="1:8" ht="15" x14ac:dyDescent="0.25">
      <c r="A805" s="47"/>
      <c r="B805" s="45"/>
      <c r="C805" s="48"/>
      <c r="D805" s="48"/>
      <c r="E805" s="64"/>
      <c r="F805" s="64"/>
      <c r="G805" s="64"/>
      <c r="H805" s="64"/>
    </row>
    <row r="806" spans="1:8" ht="15" x14ac:dyDescent="0.25">
      <c r="A806" s="47"/>
      <c r="B806" s="45"/>
      <c r="C806" s="48"/>
      <c r="D806" s="48"/>
      <c r="E806" s="64"/>
      <c r="F806" s="64"/>
      <c r="G806" s="64"/>
      <c r="H806" s="64"/>
    </row>
    <row r="807" spans="1:8" ht="15" x14ac:dyDescent="0.25">
      <c r="A807" s="47"/>
      <c r="B807" s="45"/>
      <c r="C807" s="48"/>
      <c r="D807" s="48"/>
      <c r="E807" s="64"/>
      <c r="F807" s="64"/>
      <c r="G807" s="64"/>
      <c r="H807" s="64"/>
    </row>
    <row r="808" spans="1:8" ht="15" x14ac:dyDescent="0.25">
      <c r="A808" s="47"/>
      <c r="B808" s="45"/>
      <c r="C808" s="48"/>
      <c r="D808" s="48"/>
      <c r="E808" s="64"/>
      <c r="F808" s="64"/>
      <c r="G808" s="64"/>
      <c r="H808" s="64"/>
    </row>
    <row r="809" spans="1:8" ht="15" x14ac:dyDescent="0.25">
      <c r="A809" s="47"/>
      <c r="B809" s="45"/>
      <c r="C809" s="48"/>
      <c r="D809" s="48"/>
      <c r="E809" s="64"/>
      <c r="F809" s="64"/>
      <c r="G809" s="64"/>
      <c r="H809" s="64"/>
    </row>
    <row r="810" spans="1:8" ht="15" x14ac:dyDescent="0.25">
      <c r="A810" s="47"/>
      <c r="B810" s="45"/>
      <c r="C810" s="48"/>
      <c r="D810" s="48"/>
      <c r="E810" s="64"/>
      <c r="F810" s="64"/>
      <c r="G810" s="64"/>
      <c r="H810" s="64"/>
    </row>
    <row r="811" spans="1:8" ht="15" x14ac:dyDescent="0.25">
      <c r="A811" s="47"/>
      <c r="B811" s="45"/>
      <c r="C811" s="48"/>
      <c r="D811" s="48"/>
      <c r="E811" s="64"/>
      <c r="F811" s="64"/>
      <c r="G811" s="64"/>
      <c r="H811" s="64"/>
    </row>
    <row r="812" spans="1:8" ht="15" x14ac:dyDescent="0.25">
      <c r="A812" s="47"/>
      <c r="B812" s="45"/>
      <c r="C812" s="48"/>
      <c r="D812" s="48"/>
      <c r="E812" s="64"/>
      <c r="F812" s="64"/>
      <c r="G812" s="64"/>
      <c r="H812" s="64"/>
    </row>
    <row r="813" spans="1:8" ht="15" x14ac:dyDescent="0.25">
      <c r="A813" s="47"/>
      <c r="B813" s="45"/>
      <c r="C813" s="48"/>
      <c r="D813" s="48"/>
      <c r="E813" s="64"/>
      <c r="F813" s="64"/>
      <c r="G813" s="64"/>
      <c r="H813" s="64"/>
    </row>
    <row r="814" spans="1:8" ht="15" x14ac:dyDescent="0.25">
      <c r="A814" s="47"/>
      <c r="B814" s="45"/>
      <c r="C814" s="48"/>
      <c r="D814" s="48"/>
      <c r="E814" s="64"/>
      <c r="F814" s="64"/>
      <c r="G814" s="64"/>
      <c r="H814" s="64"/>
    </row>
    <row r="815" spans="1:8" ht="15" x14ac:dyDescent="0.25">
      <c r="A815" s="47"/>
      <c r="B815" s="45"/>
      <c r="C815" s="48"/>
      <c r="D815" s="48"/>
      <c r="E815" s="64"/>
      <c r="F815" s="64"/>
      <c r="G815" s="64"/>
      <c r="H815" s="64"/>
    </row>
    <row r="816" spans="1:8" ht="15" x14ac:dyDescent="0.25">
      <c r="A816" s="47"/>
      <c r="B816" s="45"/>
      <c r="C816" s="48"/>
      <c r="D816" s="48"/>
      <c r="E816" s="64"/>
      <c r="F816" s="64"/>
      <c r="G816" s="64"/>
      <c r="H816" s="64"/>
    </row>
    <row r="817" spans="1:8" ht="15" x14ac:dyDescent="0.25">
      <c r="A817" s="47"/>
      <c r="B817" s="45"/>
      <c r="C817" s="48"/>
      <c r="D817" s="48"/>
      <c r="E817" s="64"/>
      <c r="F817" s="64"/>
      <c r="G817" s="64"/>
      <c r="H817" s="64"/>
    </row>
    <row r="818" spans="1:8" ht="15" x14ac:dyDescent="0.25">
      <c r="A818" s="47"/>
      <c r="B818" s="45"/>
      <c r="C818" s="48"/>
      <c r="D818" s="48"/>
      <c r="E818" s="64"/>
      <c r="F818" s="64"/>
      <c r="G818" s="64"/>
      <c r="H818" s="64"/>
    </row>
    <row r="819" spans="1:8" ht="15" x14ac:dyDescent="0.25">
      <c r="A819" s="47"/>
      <c r="B819" s="45"/>
      <c r="C819" s="48"/>
      <c r="D819" s="48"/>
      <c r="E819" s="64"/>
      <c r="F819" s="64"/>
      <c r="G819" s="64"/>
      <c r="H819" s="64"/>
    </row>
    <row r="820" spans="1:8" ht="15" x14ac:dyDescent="0.25">
      <c r="A820" s="47"/>
      <c r="B820" s="45"/>
      <c r="C820" s="48"/>
      <c r="D820" s="48"/>
      <c r="E820" s="64"/>
      <c r="F820" s="64"/>
      <c r="G820" s="64"/>
      <c r="H820" s="64"/>
    </row>
    <row r="821" spans="1:8" ht="15" x14ac:dyDescent="0.25">
      <c r="A821" s="47"/>
      <c r="B821" s="45"/>
      <c r="C821" s="48"/>
      <c r="D821" s="48"/>
      <c r="E821" s="64"/>
      <c r="F821" s="64"/>
      <c r="G821" s="64"/>
      <c r="H821" s="64"/>
    </row>
    <row r="822" spans="1:8" ht="15" x14ac:dyDescent="0.25">
      <c r="A822" s="47"/>
      <c r="B822" s="45"/>
      <c r="C822" s="48"/>
      <c r="D822" s="48"/>
      <c r="E822" s="64"/>
      <c r="F822" s="64"/>
      <c r="G822" s="64"/>
      <c r="H822" s="64"/>
    </row>
    <row r="823" spans="1:8" ht="15" x14ac:dyDescent="0.25">
      <c r="A823" s="47"/>
      <c r="B823" s="45"/>
      <c r="C823" s="48"/>
      <c r="D823" s="48"/>
      <c r="E823" s="64"/>
      <c r="F823" s="64"/>
      <c r="G823" s="64"/>
      <c r="H823" s="64"/>
    </row>
    <row r="824" spans="1:8" ht="15" x14ac:dyDescent="0.25">
      <c r="A824" s="47"/>
      <c r="B824" s="45"/>
      <c r="C824" s="48"/>
      <c r="D824" s="48"/>
      <c r="E824" s="64"/>
      <c r="F824" s="64"/>
      <c r="G824" s="64"/>
      <c r="H824" s="64"/>
    </row>
    <row r="825" spans="1:8" ht="15" x14ac:dyDescent="0.25">
      <c r="A825" s="47"/>
      <c r="B825" s="45"/>
      <c r="C825" s="48"/>
      <c r="D825" s="48"/>
      <c r="E825" s="64"/>
      <c r="F825" s="64"/>
      <c r="G825" s="64"/>
      <c r="H825" s="64"/>
    </row>
    <row r="826" spans="1:8" ht="15" x14ac:dyDescent="0.25">
      <c r="A826" s="47"/>
      <c r="B826" s="45"/>
      <c r="C826" s="48"/>
      <c r="D826" s="48"/>
      <c r="E826" s="64"/>
      <c r="F826" s="64"/>
      <c r="G826" s="64"/>
      <c r="H826" s="64"/>
    </row>
    <row r="827" spans="1:8" ht="15" x14ac:dyDescent="0.25">
      <c r="A827" s="47"/>
      <c r="B827" s="45"/>
      <c r="C827" s="48"/>
      <c r="D827" s="48"/>
      <c r="E827" s="64"/>
      <c r="F827" s="64"/>
      <c r="G827" s="64"/>
      <c r="H827" s="64"/>
    </row>
    <row r="828" spans="1:8" ht="15" x14ac:dyDescent="0.25">
      <c r="A828" s="47"/>
      <c r="B828" s="45"/>
      <c r="C828" s="48"/>
      <c r="D828" s="48"/>
      <c r="E828" s="64"/>
      <c r="F828" s="64"/>
      <c r="G828" s="64"/>
      <c r="H828" s="64"/>
    </row>
    <row r="829" spans="1:8" ht="15" x14ac:dyDescent="0.25">
      <c r="A829" s="47"/>
      <c r="B829" s="45"/>
      <c r="C829" s="48"/>
      <c r="D829" s="48"/>
      <c r="E829" s="64"/>
      <c r="F829" s="64"/>
      <c r="G829" s="64"/>
      <c r="H829" s="64"/>
    </row>
    <row r="830" spans="1:8" ht="15" x14ac:dyDescent="0.25">
      <c r="A830" s="47"/>
      <c r="B830" s="45"/>
      <c r="C830" s="48"/>
      <c r="D830" s="48"/>
      <c r="E830" s="64"/>
      <c r="F830" s="64"/>
      <c r="G830" s="64"/>
      <c r="H830" s="64"/>
    </row>
    <row r="831" spans="1:8" ht="15" x14ac:dyDescent="0.25">
      <c r="A831" s="47"/>
      <c r="B831" s="45"/>
      <c r="C831" s="48"/>
      <c r="D831" s="48"/>
      <c r="E831" s="64"/>
      <c r="F831" s="64"/>
      <c r="G831" s="64"/>
      <c r="H831" s="64"/>
    </row>
    <row r="832" spans="1:8" ht="15" x14ac:dyDescent="0.25">
      <c r="A832" s="47"/>
      <c r="B832" s="45"/>
      <c r="C832" s="48"/>
      <c r="D832" s="48"/>
      <c r="E832" s="64"/>
      <c r="F832" s="64"/>
      <c r="G832" s="64"/>
      <c r="H832" s="64"/>
    </row>
    <row r="833" spans="1:8" ht="15" x14ac:dyDescent="0.25">
      <c r="A833" s="47"/>
      <c r="B833" s="45"/>
      <c r="C833" s="48"/>
      <c r="D833" s="48"/>
      <c r="E833" s="64"/>
      <c r="F833" s="64"/>
      <c r="G833" s="64"/>
      <c r="H833" s="64"/>
    </row>
    <row r="834" spans="1:8" ht="15" x14ac:dyDescent="0.25">
      <c r="A834" s="47"/>
      <c r="B834" s="45"/>
      <c r="C834" s="48"/>
      <c r="D834" s="48"/>
      <c r="E834" s="64"/>
      <c r="F834" s="64"/>
      <c r="G834" s="64"/>
      <c r="H834" s="64"/>
    </row>
    <row r="835" spans="1:8" ht="15" x14ac:dyDescent="0.25">
      <c r="A835" s="47"/>
      <c r="B835" s="45"/>
      <c r="C835" s="48"/>
      <c r="D835" s="48"/>
      <c r="E835" s="64"/>
      <c r="F835" s="64"/>
      <c r="G835" s="64"/>
      <c r="H835" s="64"/>
    </row>
    <row r="836" spans="1:8" ht="15" x14ac:dyDescent="0.25">
      <c r="A836" s="47"/>
      <c r="B836" s="45"/>
      <c r="C836" s="48"/>
      <c r="D836" s="48"/>
      <c r="E836" s="64"/>
      <c r="F836" s="64"/>
      <c r="G836" s="64"/>
      <c r="H836" s="64"/>
    </row>
    <row r="837" spans="1:8" ht="15" x14ac:dyDescent="0.25">
      <c r="A837" s="47"/>
      <c r="B837" s="45"/>
      <c r="C837" s="48"/>
      <c r="D837" s="48"/>
      <c r="E837" s="64"/>
      <c r="F837" s="64"/>
      <c r="G837" s="64"/>
      <c r="H837" s="64"/>
    </row>
    <row r="838" spans="1:8" ht="15" x14ac:dyDescent="0.25">
      <c r="A838" s="47"/>
      <c r="B838" s="45"/>
      <c r="C838" s="48"/>
      <c r="D838" s="48"/>
      <c r="E838" s="64"/>
      <c r="F838" s="64"/>
      <c r="G838" s="64"/>
      <c r="H838" s="64"/>
    </row>
    <row r="839" spans="1:8" ht="15" x14ac:dyDescent="0.25">
      <c r="A839" s="47"/>
      <c r="B839" s="45"/>
      <c r="C839" s="48"/>
      <c r="D839" s="48"/>
      <c r="E839" s="64"/>
      <c r="F839" s="64"/>
      <c r="G839" s="64"/>
      <c r="H839" s="64"/>
    </row>
    <row r="840" spans="1:8" ht="15" x14ac:dyDescent="0.25">
      <c r="A840" s="47"/>
      <c r="B840" s="45"/>
      <c r="C840" s="48"/>
      <c r="D840" s="48"/>
      <c r="E840" s="64"/>
      <c r="F840" s="64"/>
      <c r="G840" s="64"/>
      <c r="H840" s="64"/>
    </row>
    <row r="841" spans="1:8" ht="15" x14ac:dyDescent="0.25">
      <c r="A841" s="47"/>
      <c r="B841" s="45"/>
      <c r="C841" s="48"/>
      <c r="D841" s="48"/>
      <c r="E841" s="64"/>
      <c r="F841" s="64"/>
      <c r="G841" s="64"/>
      <c r="H841" s="64"/>
    </row>
    <row r="842" spans="1:8" ht="15" x14ac:dyDescent="0.25">
      <c r="A842" s="47"/>
      <c r="B842" s="45"/>
      <c r="C842" s="48"/>
      <c r="D842" s="48"/>
      <c r="E842" s="64"/>
      <c r="F842" s="64"/>
      <c r="G842" s="64"/>
      <c r="H842" s="64"/>
    </row>
    <row r="843" spans="1:8" ht="15" x14ac:dyDescent="0.25">
      <c r="A843" s="47"/>
      <c r="B843" s="45"/>
      <c r="C843" s="48"/>
      <c r="D843" s="48"/>
      <c r="E843" s="64"/>
      <c r="F843" s="64"/>
      <c r="G843" s="64"/>
      <c r="H843" s="64"/>
    </row>
    <row r="844" spans="1:8" ht="15" x14ac:dyDescent="0.25">
      <c r="A844" s="47"/>
      <c r="B844" s="45"/>
      <c r="C844" s="48"/>
      <c r="D844" s="48"/>
      <c r="E844" s="64"/>
      <c r="F844" s="64"/>
      <c r="G844" s="64"/>
      <c r="H844" s="64"/>
    </row>
    <row r="845" spans="1:8" ht="15" x14ac:dyDescent="0.25">
      <c r="A845" s="47"/>
      <c r="B845" s="45"/>
      <c r="C845" s="48"/>
      <c r="D845" s="48"/>
      <c r="E845" s="64"/>
      <c r="F845" s="64"/>
      <c r="G845" s="64"/>
      <c r="H845" s="64"/>
    </row>
    <row r="846" spans="1:8" ht="15" x14ac:dyDescent="0.25">
      <c r="A846" s="47"/>
      <c r="B846" s="45"/>
      <c r="C846" s="48"/>
      <c r="D846" s="48"/>
      <c r="E846" s="64"/>
      <c r="F846" s="64"/>
      <c r="G846" s="64"/>
      <c r="H846" s="64"/>
    </row>
    <row r="847" spans="1:8" ht="15" x14ac:dyDescent="0.25">
      <c r="A847" s="47"/>
      <c r="B847" s="45"/>
      <c r="C847" s="48"/>
      <c r="D847" s="48"/>
      <c r="E847" s="64"/>
      <c r="F847" s="64"/>
      <c r="G847" s="64"/>
      <c r="H847" s="64"/>
    </row>
    <row r="848" spans="1:8" ht="15" x14ac:dyDescent="0.25">
      <c r="A848" s="47"/>
      <c r="B848" s="45"/>
      <c r="C848" s="48"/>
      <c r="D848" s="48"/>
      <c r="E848" s="64"/>
      <c r="F848" s="64"/>
      <c r="G848" s="64"/>
      <c r="H848" s="64"/>
    </row>
    <row r="849" spans="1:8" ht="15" x14ac:dyDescent="0.25">
      <c r="A849" s="47"/>
      <c r="B849" s="45"/>
      <c r="C849" s="48"/>
      <c r="D849" s="48"/>
      <c r="E849" s="64"/>
      <c r="F849" s="64"/>
      <c r="G849" s="64"/>
      <c r="H849" s="64"/>
    </row>
    <row r="850" spans="1:8" ht="15" x14ac:dyDescent="0.25">
      <c r="A850" s="47"/>
      <c r="B850" s="45"/>
      <c r="C850" s="48"/>
      <c r="D850" s="48"/>
      <c r="E850" s="64"/>
      <c r="F850" s="64"/>
      <c r="G850" s="64"/>
      <c r="H850" s="64"/>
    </row>
    <row r="851" spans="1:8" ht="15" x14ac:dyDescent="0.25">
      <c r="A851" s="47"/>
      <c r="B851" s="45"/>
      <c r="C851" s="48"/>
      <c r="D851" s="48"/>
      <c r="E851" s="64"/>
      <c r="F851" s="64"/>
      <c r="G851" s="64"/>
      <c r="H851" s="64"/>
    </row>
    <row r="852" spans="1:8" ht="15" x14ac:dyDescent="0.25">
      <c r="A852" s="47"/>
      <c r="B852" s="45"/>
      <c r="C852" s="48"/>
      <c r="D852" s="48"/>
      <c r="E852" s="64"/>
      <c r="F852" s="64"/>
      <c r="G852" s="64"/>
      <c r="H852" s="64"/>
    </row>
    <row r="853" spans="1:8" ht="15" x14ac:dyDescent="0.25">
      <c r="A853" s="47"/>
      <c r="B853" s="45"/>
      <c r="C853" s="48"/>
      <c r="D853" s="48"/>
      <c r="E853" s="64"/>
      <c r="F853" s="64"/>
      <c r="G853" s="64"/>
      <c r="H853" s="64"/>
    </row>
    <row r="854" spans="1:8" ht="15" x14ac:dyDescent="0.25">
      <c r="A854" s="47"/>
      <c r="B854" s="45"/>
      <c r="C854" s="48"/>
      <c r="D854" s="48"/>
      <c r="E854" s="64"/>
      <c r="F854" s="64"/>
      <c r="G854" s="64"/>
      <c r="H854" s="64"/>
    </row>
    <row r="855" spans="1:8" ht="15" x14ac:dyDescent="0.25">
      <c r="A855" s="47"/>
      <c r="B855" s="45"/>
      <c r="C855" s="48"/>
      <c r="D855" s="48"/>
      <c r="E855" s="64"/>
      <c r="F855" s="64"/>
      <c r="G855" s="64"/>
      <c r="H855" s="64"/>
    </row>
    <row r="856" spans="1:8" ht="15" x14ac:dyDescent="0.25">
      <c r="A856" s="47"/>
      <c r="B856" s="45"/>
      <c r="C856" s="48"/>
      <c r="D856" s="48"/>
      <c r="E856" s="64"/>
      <c r="F856" s="64"/>
      <c r="G856" s="64"/>
      <c r="H856" s="64"/>
    </row>
    <row r="857" spans="1:8" ht="15" x14ac:dyDescent="0.25">
      <c r="A857" s="47"/>
      <c r="B857" s="45"/>
      <c r="C857" s="48"/>
      <c r="D857" s="48"/>
      <c r="E857" s="64"/>
      <c r="F857" s="64"/>
      <c r="G857" s="64"/>
      <c r="H857" s="64"/>
    </row>
    <row r="858" spans="1:8" ht="15" x14ac:dyDescent="0.25">
      <c r="A858" s="47"/>
      <c r="B858" s="45"/>
      <c r="C858" s="48"/>
      <c r="D858" s="48"/>
      <c r="E858" s="64"/>
      <c r="F858" s="64"/>
      <c r="G858" s="64"/>
      <c r="H858" s="64"/>
    </row>
    <row r="859" spans="1:8" ht="15" x14ac:dyDescent="0.25">
      <c r="A859" s="47"/>
      <c r="B859" s="45"/>
      <c r="C859" s="48"/>
      <c r="D859" s="48"/>
      <c r="E859" s="64"/>
      <c r="F859" s="64"/>
      <c r="G859" s="64"/>
      <c r="H859" s="64"/>
    </row>
    <row r="860" spans="1:8" ht="15" x14ac:dyDescent="0.25">
      <c r="A860" s="47"/>
      <c r="B860" s="45"/>
      <c r="C860" s="48"/>
      <c r="D860" s="48"/>
      <c r="E860" s="64"/>
      <c r="F860" s="64"/>
      <c r="G860" s="64"/>
      <c r="H860" s="64"/>
    </row>
    <row r="861" spans="1:8" ht="15" x14ac:dyDescent="0.25">
      <c r="A861" s="47"/>
      <c r="B861" s="45"/>
      <c r="C861" s="48"/>
      <c r="D861" s="48"/>
      <c r="E861" s="64"/>
      <c r="F861" s="64"/>
      <c r="G861" s="64"/>
      <c r="H861" s="64"/>
    </row>
    <row r="862" spans="1:8" ht="15" x14ac:dyDescent="0.25">
      <c r="A862" s="47"/>
      <c r="B862" s="45"/>
      <c r="C862" s="48"/>
      <c r="D862" s="48"/>
      <c r="E862" s="64"/>
      <c r="F862" s="64"/>
      <c r="G862" s="64"/>
      <c r="H862" s="64"/>
    </row>
    <row r="863" spans="1:8" ht="15" x14ac:dyDescent="0.25">
      <c r="A863" s="47"/>
      <c r="B863" s="45"/>
      <c r="C863" s="48"/>
      <c r="D863" s="48"/>
      <c r="E863" s="64"/>
      <c r="F863" s="64"/>
      <c r="G863" s="64"/>
      <c r="H863" s="64"/>
    </row>
    <row r="864" spans="1:8" ht="15" x14ac:dyDescent="0.25">
      <c r="A864" s="47"/>
      <c r="B864" s="45"/>
      <c r="C864" s="48"/>
      <c r="D864" s="48"/>
      <c r="E864" s="64"/>
      <c r="F864" s="64"/>
      <c r="G864" s="64"/>
      <c r="H864" s="64"/>
    </row>
    <row r="865" spans="1:8" ht="15" x14ac:dyDescent="0.25">
      <c r="A865" s="47"/>
      <c r="B865" s="45"/>
      <c r="C865" s="48"/>
      <c r="D865" s="48"/>
      <c r="E865" s="64"/>
      <c r="F865" s="64"/>
      <c r="G865" s="64"/>
      <c r="H865" s="64"/>
    </row>
    <row r="866" spans="1:8" ht="15" x14ac:dyDescent="0.25">
      <c r="A866" s="47"/>
      <c r="B866" s="45"/>
      <c r="C866" s="48"/>
      <c r="D866" s="48"/>
      <c r="E866" s="64"/>
      <c r="F866" s="64"/>
      <c r="G866" s="64"/>
      <c r="H866" s="64"/>
    </row>
    <row r="867" spans="1:8" ht="15" x14ac:dyDescent="0.25">
      <c r="A867" s="47"/>
      <c r="B867" s="45"/>
      <c r="C867" s="48"/>
      <c r="D867" s="48"/>
      <c r="E867" s="64"/>
      <c r="F867" s="64"/>
      <c r="G867" s="64"/>
      <c r="H867" s="64"/>
    </row>
    <row r="868" spans="1:8" ht="15" x14ac:dyDescent="0.25">
      <c r="A868" s="47"/>
      <c r="B868" s="45"/>
      <c r="C868" s="48"/>
      <c r="D868" s="48"/>
      <c r="E868" s="64"/>
      <c r="F868" s="64"/>
      <c r="G868" s="64"/>
      <c r="H868" s="64"/>
    </row>
    <row r="869" spans="1:8" ht="15" x14ac:dyDescent="0.25">
      <c r="A869" s="47"/>
      <c r="B869" s="45"/>
      <c r="C869" s="48"/>
      <c r="D869" s="48"/>
      <c r="E869" s="64"/>
      <c r="F869" s="64"/>
      <c r="G869" s="64"/>
      <c r="H869" s="64"/>
    </row>
    <row r="870" spans="1:8" ht="15" x14ac:dyDescent="0.25">
      <c r="A870" s="47"/>
      <c r="B870" s="45"/>
      <c r="C870" s="48"/>
      <c r="D870" s="48"/>
      <c r="E870" s="64"/>
      <c r="F870" s="64"/>
      <c r="G870" s="64"/>
      <c r="H870" s="64"/>
    </row>
    <row r="871" spans="1:8" ht="15" x14ac:dyDescent="0.25">
      <c r="A871" s="47"/>
      <c r="B871" s="45"/>
      <c r="C871" s="48"/>
      <c r="D871" s="48"/>
      <c r="E871" s="64"/>
      <c r="F871" s="64"/>
      <c r="G871" s="64"/>
      <c r="H871" s="64"/>
    </row>
    <row r="872" spans="1:8" ht="15" x14ac:dyDescent="0.25">
      <c r="A872" s="47"/>
      <c r="B872" s="45"/>
      <c r="C872" s="48"/>
      <c r="D872" s="48"/>
      <c r="E872" s="64"/>
      <c r="F872" s="64"/>
      <c r="G872" s="64"/>
      <c r="H872" s="64"/>
    </row>
    <row r="873" spans="1:8" ht="15" x14ac:dyDescent="0.25">
      <c r="A873" s="47"/>
      <c r="B873" s="45"/>
      <c r="C873" s="48"/>
      <c r="D873" s="48"/>
      <c r="E873" s="64"/>
      <c r="F873" s="64"/>
      <c r="G873" s="64"/>
      <c r="H873" s="64"/>
    </row>
    <row r="874" spans="1:8" ht="15" x14ac:dyDescent="0.25">
      <c r="A874" s="47"/>
      <c r="B874" s="45"/>
      <c r="C874" s="48"/>
      <c r="D874" s="48"/>
      <c r="E874" s="64"/>
      <c r="F874" s="64"/>
      <c r="G874" s="64"/>
      <c r="H874" s="64"/>
    </row>
    <row r="875" spans="1:8" ht="15" x14ac:dyDescent="0.25">
      <c r="A875" s="47"/>
      <c r="B875" s="45"/>
      <c r="C875" s="48"/>
      <c r="D875" s="48"/>
      <c r="E875" s="64"/>
      <c r="F875" s="64"/>
      <c r="G875" s="64"/>
      <c r="H875" s="64"/>
    </row>
    <row r="876" spans="1:8" ht="15" x14ac:dyDescent="0.25">
      <c r="A876" s="47"/>
      <c r="B876" s="45"/>
      <c r="C876" s="48"/>
      <c r="D876" s="48"/>
      <c r="E876" s="64"/>
      <c r="F876" s="64"/>
      <c r="G876" s="64"/>
      <c r="H876" s="64"/>
    </row>
    <row r="877" spans="1:8" ht="15" x14ac:dyDescent="0.25">
      <c r="A877" s="47"/>
      <c r="B877" s="45"/>
      <c r="C877" s="48"/>
      <c r="D877" s="48"/>
      <c r="E877" s="64"/>
      <c r="F877" s="64"/>
      <c r="G877" s="64"/>
      <c r="H877" s="64"/>
    </row>
    <row r="878" spans="1:8" ht="15" x14ac:dyDescent="0.25">
      <c r="A878" s="47"/>
      <c r="B878" s="45"/>
      <c r="C878" s="48"/>
      <c r="D878" s="48"/>
      <c r="E878" s="64"/>
      <c r="F878" s="64"/>
      <c r="G878" s="64"/>
      <c r="H878" s="64"/>
    </row>
    <row r="879" spans="1:8" ht="15" x14ac:dyDescent="0.25">
      <c r="A879" s="47"/>
      <c r="B879" s="45"/>
      <c r="C879" s="48"/>
      <c r="D879" s="48"/>
      <c r="E879" s="64"/>
      <c r="F879" s="64"/>
      <c r="G879" s="64"/>
      <c r="H879" s="64"/>
    </row>
    <row r="880" spans="1:8" ht="15" x14ac:dyDescent="0.25">
      <c r="A880" s="47"/>
      <c r="B880" s="45"/>
      <c r="C880" s="48"/>
      <c r="D880" s="48"/>
      <c r="E880" s="64"/>
      <c r="F880" s="64"/>
      <c r="G880" s="64"/>
      <c r="H880" s="64"/>
    </row>
    <row r="881" spans="1:8" ht="15" x14ac:dyDescent="0.25">
      <c r="A881" s="47"/>
      <c r="B881" s="45"/>
      <c r="C881" s="48"/>
      <c r="D881" s="48"/>
      <c r="E881" s="64"/>
      <c r="F881" s="64"/>
      <c r="G881" s="64"/>
      <c r="H881" s="64"/>
    </row>
    <row r="882" spans="1:8" ht="15" x14ac:dyDescent="0.25">
      <c r="A882" s="47"/>
      <c r="B882" s="45"/>
      <c r="C882" s="48"/>
      <c r="D882" s="48"/>
      <c r="E882" s="64"/>
      <c r="F882" s="64"/>
      <c r="G882" s="64"/>
      <c r="H882" s="64"/>
    </row>
    <row r="883" spans="1:8" ht="15" x14ac:dyDescent="0.25">
      <c r="A883" s="47"/>
      <c r="B883" s="45"/>
      <c r="C883" s="48"/>
      <c r="D883" s="48"/>
      <c r="E883" s="64"/>
      <c r="F883" s="64"/>
      <c r="G883" s="64"/>
      <c r="H883" s="64"/>
    </row>
    <row r="884" spans="1:8" ht="15" x14ac:dyDescent="0.25">
      <c r="A884" s="47"/>
      <c r="B884" s="45"/>
      <c r="C884" s="48"/>
      <c r="D884" s="48"/>
      <c r="E884" s="64"/>
      <c r="F884" s="64"/>
      <c r="G884" s="64"/>
      <c r="H884" s="64"/>
    </row>
    <row r="885" spans="1:8" ht="15" x14ac:dyDescent="0.25">
      <c r="A885" s="47"/>
      <c r="B885" s="45"/>
      <c r="C885" s="48"/>
      <c r="D885" s="48"/>
      <c r="E885" s="64"/>
      <c r="F885" s="64"/>
      <c r="G885" s="64"/>
      <c r="H885" s="64"/>
    </row>
    <row r="886" spans="1:8" ht="15" x14ac:dyDescent="0.25">
      <c r="A886" s="47"/>
      <c r="B886" s="45"/>
      <c r="C886" s="48"/>
      <c r="D886" s="48"/>
      <c r="E886" s="64"/>
      <c r="F886" s="64"/>
      <c r="G886" s="64"/>
      <c r="H886" s="64"/>
    </row>
    <row r="887" spans="1:8" ht="15" x14ac:dyDescent="0.25">
      <c r="A887" s="47"/>
      <c r="B887" s="45"/>
      <c r="C887" s="48"/>
      <c r="D887" s="48"/>
      <c r="E887" s="64"/>
      <c r="F887" s="64"/>
      <c r="G887" s="64"/>
      <c r="H887" s="64"/>
    </row>
    <row r="888" spans="1:8" ht="15" x14ac:dyDescent="0.25">
      <c r="A888" s="47"/>
      <c r="B888" s="45"/>
      <c r="C888" s="48"/>
      <c r="D888" s="48"/>
      <c r="E888" s="64"/>
      <c r="F888" s="64"/>
      <c r="G888" s="64"/>
      <c r="H888" s="64"/>
    </row>
    <row r="889" spans="1:8" ht="15" x14ac:dyDescent="0.25">
      <c r="A889" s="47"/>
      <c r="B889" s="45"/>
      <c r="C889" s="48"/>
      <c r="D889" s="48"/>
      <c r="E889" s="64"/>
      <c r="F889" s="64"/>
      <c r="G889" s="64"/>
      <c r="H889" s="64"/>
    </row>
    <row r="890" spans="1:8" ht="15" x14ac:dyDescent="0.25">
      <c r="A890" s="47"/>
      <c r="B890" s="45"/>
      <c r="C890" s="48"/>
      <c r="D890" s="48"/>
      <c r="E890" s="64"/>
      <c r="F890" s="64"/>
      <c r="G890" s="64"/>
      <c r="H890" s="64"/>
    </row>
    <row r="891" spans="1:8" ht="15" x14ac:dyDescent="0.25">
      <c r="A891" s="47"/>
      <c r="B891" s="45"/>
      <c r="C891" s="48"/>
      <c r="D891" s="48"/>
      <c r="E891" s="64"/>
      <c r="F891" s="64"/>
      <c r="G891" s="64"/>
      <c r="H891" s="64"/>
    </row>
    <row r="892" spans="1:8" ht="15" x14ac:dyDescent="0.25">
      <c r="A892" s="47"/>
      <c r="B892" s="45"/>
      <c r="C892" s="48"/>
      <c r="D892" s="48"/>
      <c r="E892" s="64"/>
      <c r="F892" s="64"/>
      <c r="G892" s="64"/>
      <c r="H892" s="64"/>
    </row>
    <row r="893" spans="1:8" ht="15" x14ac:dyDescent="0.25">
      <c r="A893" s="47"/>
      <c r="B893" s="45"/>
      <c r="C893" s="48"/>
      <c r="D893" s="48"/>
      <c r="E893" s="64"/>
      <c r="F893" s="64"/>
      <c r="G893" s="64"/>
      <c r="H893" s="64"/>
    </row>
    <row r="894" spans="1:8" ht="15" x14ac:dyDescent="0.25">
      <c r="A894" s="47"/>
      <c r="B894" s="45"/>
      <c r="C894" s="48"/>
      <c r="D894" s="48"/>
      <c r="E894" s="64"/>
      <c r="F894" s="64"/>
      <c r="G894" s="64"/>
      <c r="H894" s="64"/>
    </row>
    <row r="895" spans="1:8" ht="15" x14ac:dyDescent="0.25">
      <c r="A895" s="47"/>
      <c r="B895" s="45"/>
      <c r="C895" s="48"/>
      <c r="D895" s="48"/>
      <c r="E895" s="64"/>
      <c r="F895" s="64"/>
      <c r="G895" s="64"/>
      <c r="H895" s="64"/>
    </row>
    <row r="896" spans="1:8" ht="15" x14ac:dyDescent="0.25">
      <c r="A896" s="47"/>
      <c r="B896" s="45"/>
      <c r="C896" s="48"/>
      <c r="D896" s="48"/>
      <c r="E896" s="64"/>
      <c r="F896" s="64"/>
      <c r="G896" s="64"/>
      <c r="H896" s="64"/>
    </row>
    <row r="897" spans="1:8" ht="15" x14ac:dyDescent="0.25">
      <c r="A897" s="47"/>
      <c r="B897" s="45"/>
      <c r="C897" s="48"/>
      <c r="D897" s="48"/>
      <c r="E897" s="64"/>
      <c r="F897" s="64"/>
      <c r="G897" s="64"/>
      <c r="H897" s="64"/>
    </row>
    <row r="898" spans="1:8" ht="15" x14ac:dyDescent="0.25">
      <c r="A898" s="47"/>
      <c r="B898" s="45"/>
      <c r="C898" s="48"/>
      <c r="D898" s="48"/>
      <c r="E898" s="64"/>
      <c r="F898" s="64"/>
      <c r="G898" s="64"/>
      <c r="H898" s="64"/>
    </row>
    <row r="899" spans="1:8" ht="15" x14ac:dyDescent="0.25">
      <c r="A899" s="47"/>
      <c r="B899" s="45"/>
      <c r="C899" s="48"/>
      <c r="D899" s="48"/>
      <c r="E899" s="64"/>
      <c r="F899" s="64"/>
      <c r="G899" s="64"/>
      <c r="H899" s="64"/>
    </row>
    <row r="900" spans="1:8" ht="15" x14ac:dyDescent="0.25">
      <c r="A900" s="47"/>
      <c r="B900" s="45"/>
      <c r="C900" s="48"/>
      <c r="D900" s="48"/>
      <c r="E900" s="64"/>
      <c r="F900" s="64"/>
      <c r="G900" s="64"/>
      <c r="H900" s="64"/>
    </row>
    <row r="901" spans="1:8" ht="15" x14ac:dyDescent="0.25">
      <c r="A901" s="47"/>
      <c r="B901" s="45"/>
      <c r="C901" s="48"/>
      <c r="D901" s="48"/>
      <c r="E901" s="64"/>
      <c r="F901" s="64"/>
      <c r="G901" s="64"/>
      <c r="H901" s="64"/>
    </row>
    <row r="902" spans="1:8" ht="15" x14ac:dyDescent="0.25">
      <c r="A902" s="47"/>
      <c r="B902" s="45"/>
      <c r="C902" s="48"/>
      <c r="D902" s="48"/>
      <c r="E902" s="64"/>
      <c r="F902" s="64"/>
      <c r="G902" s="64"/>
      <c r="H902" s="64"/>
    </row>
    <row r="903" spans="1:8" ht="15" x14ac:dyDescent="0.25">
      <c r="A903" s="47"/>
      <c r="B903" s="45"/>
      <c r="C903" s="48"/>
      <c r="D903" s="48"/>
      <c r="E903" s="64"/>
      <c r="F903" s="64"/>
      <c r="G903" s="64"/>
      <c r="H903" s="64"/>
    </row>
    <row r="904" spans="1:8" ht="15" x14ac:dyDescent="0.25">
      <c r="A904" s="47"/>
      <c r="B904" s="45"/>
      <c r="C904" s="48"/>
      <c r="D904" s="48"/>
      <c r="E904" s="64"/>
      <c r="F904" s="64"/>
      <c r="G904" s="64"/>
      <c r="H904" s="64"/>
    </row>
    <row r="905" spans="1:8" ht="15" x14ac:dyDescent="0.25">
      <c r="A905" s="47"/>
      <c r="B905" s="45"/>
      <c r="C905" s="48"/>
      <c r="D905" s="48"/>
      <c r="E905" s="64"/>
      <c r="F905" s="64"/>
      <c r="G905" s="64"/>
      <c r="H905" s="64"/>
    </row>
    <row r="906" spans="1:8" ht="15" x14ac:dyDescent="0.25">
      <c r="A906" s="47"/>
      <c r="B906" s="45"/>
      <c r="C906" s="48"/>
      <c r="D906" s="48"/>
      <c r="E906" s="64"/>
      <c r="F906" s="64"/>
      <c r="G906" s="64"/>
      <c r="H906" s="64"/>
    </row>
    <row r="907" spans="1:8" ht="15" x14ac:dyDescent="0.25">
      <c r="A907" s="47"/>
      <c r="B907" s="45"/>
      <c r="C907" s="48"/>
      <c r="D907" s="48"/>
      <c r="E907" s="64"/>
      <c r="F907" s="64"/>
      <c r="G907" s="64"/>
      <c r="H907" s="64"/>
    </row>
    <row r="908" spans="1:8" ht="15" x14ac:dyDescent="0.25">
      <c r="A908" s="47"/>
      <c r="B908" s="45"/>
      <c r="C908" s="48"/>
      <c r="D908" s="48"/>
      <c r="E908" s="64"/>
      <c r="F908" s="64"/>
      <c r="G908" s="64"/>
      <c r="H908" s="64"/>
    </row>
    <row r="909" spans="1:8" ht="15" x14ac:dyDescent="0.25">
      <c r="A909" s="47"/>
      <c r="B909" s="45"/>
      <c r="C909" s="48"/>
      <c r="D909" s="48"/>
      <c r="E909" s="64"/>
      <c r="F909" s="64"/>
      <c r="G909" s="64"/>
      <c r="H909" s="64"/>
    </row>
    <row r="910" spans="1:8" ht="15" x14ac:dyDescent="0.25">
      <c r="A910" s="47"/>
      <c r="B910" s="45"/>
      <c r="C910" s="48"/>
      <c r="D910" s="48"/>
      <c r="E910" s="64"/>
      <c r="F910" s="64"/>
      <c r="G910" s="64"/>
      <c r="H910" s="64"/>
    </row>
    <row r="911" spans="1:8" ht="15" x14ac:dyDescent="0.25">
      <c r="A911" s="47"/>
      <c r="B911" s="45"/>
      <c r="C911" s="48"/>
      <c r="D911" s="48"/>
      <c r="E911" s="64"/>
      <c r="F911" s="64"/>
      <c r="G911" s="64"/>
      <c r="H911" s="64"/>
    </row>
    <row r="912" spans="1:8" ht="15" x14ac:dyDescent="0.25">
      <c r="A912" s="47"/>
      <c r="B912" s="45"/>
      <c r="C912" s="48"/>
      <c r="D912" s="48"/>
      <c r="E912" s="64"/>
      <c r="F912" s="64"/>
      <c r="G912" s="64"/>
      <c r="H912" s="64"/>
    </row>
    <row r="913" spans="1:8" ht="15" x14ac:dyDescent="0.25">
      <c r="A913" s="47"/>
      <c r="B913" s="45"/>
      <c r="C913" s="48"/>
      <c r="D913" s="48"/>
      <c r="E913" s="64"/>
      <c r="F913" s="64"/>
      <c r="G913" s="64"/>
      <c r="H913" s="64"/>
    </row>
    <row r="914" spans="1:8" ht="15" x14ac:dyDescent="0.25">
      <c r="A914" s="47"/>
      <c r="B914" s="45"/>
      <c r="C914" s="48"/>
      <c r="D914" s="48"/>
      <c r="E914" s="64"/>
      <c r="F914" s="64"/>
      <c r="G914" s="64"/>
      <c r="H914" s="64"/>
    </row>
    <row r="915" spans="1:8" ht="15" x14ac:dyDescent="0.25">
      <c r="A915" s="47"/>
      <c r="B915" s="45"/>
      <c r="C915" s="48"/>
      <c r="D915" s="48"/>
      <c r="E915" s="64"/>
      <c r="F915" s="64"/>
      <c r="G915" s="64"/>
      <c r="H915" s="64"/>
    </row>
    <row r="916" spans="1:8" ht="15" x14ac:dyDescent="0.25">
      <c r="A916" s="47"/>
      <c r="B916" s="45"/>
      <c r="C916" s="48"/>
      <c r="D916" s="48"/>
      <c r="E916" s="64"/>
      <c r="F916" s="64"/>
      <c r="G916" s="64"/>
      <c r="H916" s="64"/>
    </row>
    <row r="917" spans="1:8" ht="15" x14ac:dyDescent="0.25">
      <c r="A917" s="47"/>
      <c r="B917" s="45"/>
      <c r="C917" s="48"/>
      <c r="D917" s="48"/>
      <c r="E917" s="64"/>
      <c r="F917" s="64"/>
      <c r="G917" s="64"/>
      <c r="H917" s="64"/>
    </row>
    <row r="918" spans="1:8" ht="15" x14ac:dyDescent="0.25">
      <c r="A918" s="47"/>
      <c r="B918" s="45"/>
      <c r="C918" s="48"/>
      <c r="D918" s="48"/>
      <c r="E918" s="64"/>
      <c r="F918" s="64"/>
      <c r="G918" s="64"/>
      <c r="H918" s="64"/>
    </row>
    <row r="919" spans="1:8" ht="15" x14ac:dyDescent="0.25">
      <c r="A919" s="47"/>
      <c r="B919" s="45"/>
      <c r="C919" s="48"/>
      <c r="D919" s="48"/>
      <c r="E919" s="64"/>
      <c r="F919" s="64"/>
      <c r="G919" s="64"/>
      <c r="H919" s="64"/>
    </row>
    <row r="920" spans="1:8" ht="15" x14ac:dyDescent="0.25">
      <c r="A920" s="47"/>
      <c r="B920" s="45"/>
      <c r="C920" s="48"/>
      <c r="D920" s="48"/>
      <c r="E920" s="64"/>
      <c r="F920" s="64"/>
      <c r="G920" s="64"/>
      <c r="H920" s="64"/>
    </row>
    <row r="921" spans="1:8" ht="15" x14ac:dyDescent="0.25">
      <c r="A921" s="47"/>
      <c r="B921" s="45"/>
      <c r="C921" s="48"/>
      <c r="D921" s="48"/>
      <c r="E921" s="64"/>
      <c r="F921" s="64"/>
      <c r="G921" s="64"/>
      <c r="H921" s="64"/>
    </row>
    <row r="922" spans="1:8" ht="15" x14ac:dyDescent="0.25">
      <c r="A922" s="47"/>
      <c r="B922" s="45"/>
      <c r="C922" s="48"/>
      <c r="D922" s="48"/>
      <c r="E922" s="64"/>
      <c r="F922" s="64"/>
      <c r="G922" s="64"/>
      <c r="H922" s="64"/>
    </row>
    <row r="923" spans="1:8" ht="15" x14ac:dyDescent="0.25">
      <c r="A923" s="47"/>
      <c r="B923" s="45"/>
      <c r="C923" s="48"/>
      <c r="D923" s="48"/>
      <c r="E923" s="64"/>
      <c r="F923" s="64"/>
      <c r="G923" s="64"/>
      <c r="H923" s="64"/>
    </row>
    <row r="924" spans="1:8" ht="15" x14ac:dyDescent="0.25">
      <c r="A924" s="47"/>
      <c r="B924" s="45"/>
      <c r="C924" s="48"/>
      <c r="D924" s="48"/>
      <c r="E924" s="64"/>
      <c r="F924" s="64"/>
      <c r="G924" s="64"/>
      <c r="H924" s="64"/>
    </row>
    <row r="925" spans="1:8" ht="15" x14ac:dyDescent="0.25">
      <c r="A925" s="47"/>
      <c r="B925" s="45"/>
      <c r="C925" s="48"/>
      <c r="D925" s="48"/>
      <c r="E925" s="64"/>
      <c r="F925" s="64"/>
      <c r="G925" s="64"/>
      <c r="H925" s="64"/>
    </row>
    <row r="926" spans="1:8" ht="15" x14ac:dyDescent="0.25">
      <c r="A926" s="47"/>
      <c r="B926" s="45"/>
      <c r="C926" s="48"/>
      <c r="D926" s="48"/>
      <c r="E926" s="64"/>
      <c r="F926" s="64"/>
      <c r="G926" s="64"/>
      <c r="H926" s="64"/>
    </row>
    <row r="927" spans="1:8" ht="15" x14ac:dyDescent="0.25">
      <c r="A927" s="47"/>
      <c r="B927" s="45"/>
      <c r="C927" s="48"/>
      <c r="D927" s="48"/>
      <c r="E927" s="64"/>
      <c r="F927" s="64"/>
      <c r="G927" s="64"/>
      <c r="H927" s="64"/>
    </row>
    <row r="928" spans="1:8" ht="15" x14ac:dyDescent="0.25">
      <c r="A928" s="47"/>
      <c r="B928" s="45"/>
      <c r="C928" s="48"/>
      <c r="D928" s="48"/>
      <c r="E928" s="64"/>
      <c r="F928" s="64"/>
      <c r="G928" s="64"/>
      <c r="H928" s="64"/>
    </row>
    <row r="929" spans="1:8" ht="15" x14ac:dyDescent="0.25">
      <c r="A929" s="47"/>
      <c r="B929" s="45"/>
      <c r="C929" s="48"/>
      <c r="D929" s="48"/>
      <c r="E929" s="64"/>
      <c r="F929" s="64"/>
      <c r="G929" s="64"/>
      <c r="H929" s="64"/>
    </row>
    <row r="930" spans="1:8" ht="15" x14ac:dyDescent="0.25">
      <c r="A930" s="47"/>
      <c r="B930" s="45"/>
      <c r="C930" s="48"/>
      <c r="D930" s="48"/>
      <c r="E930" s="64"/>
      <c r="F930" s="64"/>
      <c r="G930" s="64"/>
      <c r="H930" s="64"/>
    </row>
    <row r="931" spans="1:8" ht="15" x14ac:dyDescent="0.25">
      <c r="A931" s="47"/>
      <c r="B931" s="45"/>
      <c r="C931" s="48"/>
      <c r="D931" s="48"/>
      <c r="E931" s="64"/>
      <c r="F931" s="64"/>
      <c r="G931" s="64"/>
      <c r="H931" s="64"/>
    </row>
    <row r="932" spans="1:8" ht="15" x14ac:dyDescent="0.25">
      <c r="A932" s="47"/>
      <c r="B932" s="45"/>
      <c r="C932" s="48"/>
      <c r="D932" s="48"/>
      <c r="E932" s="64"/>
      <c r="F932" s="64"/>
      <c r="G932" s="64"/>
      <c r="H932" s="64"/>
    </row>
    <row r="933" spans="1:8" ht="15" x14ac:dyDescent="0.25">
      <c r="A933" s="47"/>
      <c r="B933" s="45"/>
      <c r="C933" s="48"/>
      <c r="D933" s="48"/>
      <c r="E933" s="64"/>
      <c r="F933" s="64"/>
      <c r="G933" s="64"/>
      <c r="H933" s="64"/>
    </row>
    <row r="934" spans="1:8" ht="15" x14ac:dyDescent="0.25">
      <c r="A934" s="47"/>
      <c r="B934" s="45"/>
      <c r="C934" s="48"/>
      <c r="D934" s="48"/>
      <c r="E934" s="64"/>
      <c r="F934" s="64"/>
      <c r="G934" s="64"/>
      <c r="H934" s="64"/>
    </row>
    <row r="935" spans="1:8" ht="15" x14ac:dyDescent="0.25">
      <c r="A935" s="47"/>
      <c r="B935" s="45"/>
      <c r="C935" s="48"/>
      <c r="D935" s="48"/>
      <c r="E935" s="64"/>
      <c r="F935" s="64"/>
      <c r="G935" s="64"/>
      <c r="H935" s="64"/>
    </row>
    <row r="936" spans="1:8" ht="15" x14ac:dyDescent="0.25">
      <c r="A936" s="47"/>
      <c r="B936" s="45"/>
      <c r="C936" s="48"/>
      <c r="D936" s="48"/>
      <c r="E936" s="64"/>
      <c r="F936" s="64"/>
      <c r="G936" s="64"/>
      <c r="H936" s="64"/>
    </row>
    <row r="937" spans="1:8" ht="15" x14ac:dyDescent="0.25">
      <c r="A937" s="47"/>
      <c r="B937" s="45"/>
      <c r="C937" s="48"/>
      <c r="D937" s="48"/>
      <c r="E937" s="64"/>
      <c r="F937" s="64"/>
      <c r="G937" s="64"/>
      <c r="H937" s="64"/>
    </row>
    <row r="938" spans="1:8" ht="15" x14ac:dyDescent="0.25">
      <c r="A938" s="47"/>
      <c r="B938" s="45"/>
      <c r="C938" s="48"/>
      <c r="D938" s="48"/>
      <c r="E938" s="64"/>
      <c r="F938" s="64"/>
      <c r="G938" s="64"/>
      <c r="H938" s="64"/>
    </row>
    <row r="939" spans="1:8" ht="15" x14ac:dyDescent="0.25">
      <c r="A939" s="47"/>
      <c r="B939" s="45"/>
      <c r="C939" s="48"/>
      <c r="D939" s="48"/>
      <c r="E939" s="64"/>
      <c r="F939" s="64"/>
      <c r="G939" s="64"/>
      <c r="H939" s="64"/>
    </row>
    <row r="940" spans="1:8" ht="15" x14ac:dyDescent="0.25">
      <c r="A940" s="47"/>
      <c r="B940" s="45"/>
      <c r="C940" s="48"/>
      <c r="D940" s="48"/>
      <c r="E940" s="64"/>
      <c r="F940" s="64"/>
      <c r="G940" s="64"/>
      <c r="H940" s="64"/>
    </row>
    <row r="941" spans="1:8" ht="15" x14ac:dyDescent="0.25">
      <c r="A941" s="47"/>
      <c r="B941" s="45"/>
      <c r="C941" s="48"/>
      <c r="D941" s="48"/>
      <c r="E941" s="64"/>
      <c r="F941" s="64"/>
      <c r="G941" s="64"/>
      <c r="H941" s="64"/>
    </row>
    <row r="942" spans="1:8" ht="15" x14ac:dyDescent="0.25">
      <c r="A942" s="47"/>
      <c r="B942" s="45"/>
      <c r="C942" s="48"/>
      <c r="D942" s="48"/>
      <c r="E942" s="64"/>
      <c r="F942" s="64"/>
      <c r="G942" s="64"/>
      <c r="H942" s="64"/>
    </row>
    <row r="943" spans="1:8" ht="15" x14ac:dyDescent="0.25">
      <c r="A943" s="47"/>
      <c r="B943" s="45"/>
      <c r="C943" s="48"/>
      <c r="D943" s="48"/>
      <c r="E943" s="64"/>
      <c r="F943" s="64"/>
      <c r="G943" s="64"/>
      <c r="H943" s="64"/>
    </row>
    <row r="944" spans="1:8" ht="15" x14ac:dyDescent="0.25">
      <c r="A944" s="47"/>
      <c r="B944" s="45"/>
      <c r="C944" s="48"/>
      <c r="D944" s="48"/>
      <c r="E944" s="64"/>
      <c r="F944" s="64"/>
      <c r="G944" s="64"/>
      <c r="H944" s="64"/>
    </row>
    <row r="945" spans="1:8" ht="15" x14ac:dyDescent="0.25">
      <c r="A945" s="47"/>
      <c r="B945" s="45"/>
      <c r="C945" s="48"/>
      <c r="D945" s="48"/>
      <c r="E945" s="64"/>
      <c r="F945" s="64"/>
      <c r="G945" s="64"/>
      <c r="H945" s="64"/>
    </row>
    <row r="946" spans="1:8" ht="15" x14ac:dyDescent="0.25">
      <c r="A946" s="47"/>
      <c r="B946" s="45"/>
      <c r="C946" s="48"/>
      <c r="D946" s="48"/>
      <c r="E946" s="64"/>
      <c r="F946" s="64"/>
      <c r="G946" s="64"/>
      <c r="H946" s="64"/>
    </row>
    <row r="947" spans="1:8" ht="15" x14ac:dyDescent="0.25">
      <c r="A947" s="47"/>
      <c r="B947" s="45"/>
      <c r="C947" s="48"/>
      <c r="D947" s="48"/>
      <c r="E947" s="64"/>
      <c r="F947" s="64"/>
      <c r="G947" s="64"/>
      <c r="H947" s="64"/>
    </row>
    <row r="948" spans="1:8" ht="15" x14ac:dyDescent="0.25">
      <c r="A948" s="47"/>
      <c r="B948" s="45"/>
      <c r="C948" s="48"/>
      <c r="D948" s="48"/>
      <c r="E948" s="64"/>
      <c r="F948" s="64"/>
      <c r="G948" s="64"/>
      <c r="H948" s="64"/>
    </row>
    <row r="949" spans="1:8" ht="15" x14ac:dyDescent="0.25">
      <c r="A949" s="47"/>
      <c r="B949" s="45"/>
      <c r="C949" s="48"/>
      <c r="D949" s="48"/>
      <c r="E949" s="64"/>
      <c r="F949" s="64"/>
      <c r="G949" s="64"/>
      <c r="H949" s="64"/>
    </row>
    <row r="950" spans="1:8" ht="15" x14ac:dyDescent="0.25">
      <c r="A950" s="47"/>
      <c r="B950" s="45"/>
      <c r="C950" s="48"/>
      <c r="D950" s="48"/>
      <c r="E950" s="64"/>
      <c r="F950" s="64"/>
      <c r="G950" s="64"/>
      <c r="H950" s="64"/>
    </row>
    <row r="951" spans="1:8" ht="15" x14ac:dyDescent="0.25">
      <c r="A951" s="47"/>
      <c r="B951" s="45"/>
      <c r="C951" s="48"/>
      <c r="D951" s="48"/>
      <c r="E951" s="64"/>
      <c r="F951" s="64"/>
      <c r="G951" s="64"/>
      <c r="H951" s="64"/>
    </row>
    <row r="952" spans="1:8" ht="15" x14ac:dyDescent="0.25">
      <c r="A952" s="47"/>
      <c r="B952" s="45"/>
      <c r="C952" s="48"/>
      <c r="D952" s="48"/>
      <c r="E952" s="64"/>
      <c r="F952" s="64"/>
      <c r="G952" s="64"/>
      <c r="H952" s="64"/>
    </row>
    <row r="953" spans="1:8" ht="15" x14ac:dyDescent="0.25">
      <c r="A953" s="47"/>
      <c r="B953" s="45"/>
      <c r="C953" s="48"/>
      <c r="D953" s="48"/>
      <c r="E953" s="64"/>
      <c r="F953" s="64"/>
      <c r="G953" s="64"/>
      <c r="H953" s="64"/>
    </row>
    <row r="954" spans="1:8" ht="15" x14ac:dyDescent="0.25">
      <c r="A954" s="47"/>
      <c r="B954" s="45"/>
      <c r="C954" s="48"/>
      <c r="D954" s="48"/>
      <c r="E954" s="64"/>
      <c r="F954" s="64"/>
      <c r="G954" s="64"/>
      <c r="H954" s="64"/>
    </row>
    <row r="955" spans="1:8" ht="15" x14ac:dyDescent="0.25">
      <c r="A955" s="47"/>
      <c r="B955" s="45"/>
      <c r="C955" s="48"/>
      <c r="D955" s="48"/>
      <c r="E955" s="64"/>
      <c r="F955" s="64"/>
      <c r="G955" s="64"/>
      <c r="H955" s="64"/>
    </row>
    <row r="956" spans="1:8" ht="15" x14ac:dyDescent="0.25">
      <c r="A956" s="47"/>
      <c r="B956" s="45"/>
      <c r="C956" s="48"/>
      <c r="D956" s="48"/>
      <c r="E956" s="64"/>
      <c r="F956" s="64"/>
      <c r="G956" s="64"/>
      <c r="H956" s="64"/>
    </row>
    <row r="957" spans="1:8" ht="15" x14ac:dyDescent="0.25">
      <c r="A957" s="47"/>
      <c r="B957" s="45"/>
      <c r="C957" s="48"/>
      <c r="D957" s="48"/>
      <c r="E957" s="64"/>
      <c r="F957" s="64"/>
      <c r="G957" s="64"/>
      <c r="H957" s="64"/>
    </row>
    <row r="958" spans="1:8" ht="15" x14ac:dyDescent="0.25">
      <c r="A958" s="47"/>
      <c r="B958" s="45"/>
      <c r="C958" s="48"/>
      <c r="D958" s="48"/>
      <c r="E958" s="64"/>
      <c r="F958" s="64"/>
      <c r="G958" s="64"/>
      <c r="H958" s="64"/>
    </row>
    <row r="959" spans="1:8" ht="15" x14ac:dyDescent="0.25">
      <c r="A959" s="47"/>
      <c r="B959" s="45"/>
      <c r="C959" s="48"/>
      <c r="D959" s="48"/>
      <c r="E959" s="64"/>
      <c r="F959" s="64"/>
      <c r="G959" s="64"/>
      <c r="H959" s="64"/>
    </row>
    <row r="960" spans="1:8" ht="15" x14ac:dyDescent="0.25">
      <c r="A960" s="47"/>
      <c r="B960" s="45"/>
      <c r="C960" s="48"/>
      <c r="D960" s="48"/>
      <c r="E960" s="64"/>
      <c r="F960" s="64"/>
      <c r="G960" s="64"/>
      <c r="H960" s="64"/>
    </row>
    <row r="961" spans="1:8" ht="15" x14ac:dyDescent="0.25">
      <c r="A961" s="47"/>
      <c r="B961" s="45"/>
      <c r="C961" s="48"/>
      <c r="D961" s="48"/>
      <c r="E961" s="64"/>
      <c r="F961" s="64"/>
      <c r="G961" s="64"/>
      <c r="H961" s="64"/>
    </row>
    <row r="962" spans="1:8" ht="15" x14ac:dyDescent="0.25">
      <c r="A962" s="47"/>
      <c r="B962" s="45"/>
      <c r="C962" s="48"/>
      <c r="D962" s="48"/>
      <c r="E962" s="64"/>
      <c r="F962" s="64"/>
      <c r="G962" s="64"/>
      <c r="H962" s="64"/>
    </row>
    <row r="963" spans="1:8" ht="15" x14ac:dyDescent="0.25">
      <c r="A963" s="47"/>
      <c r="B963" s="45"/>
      <c r="C963" s="48"/>
      <c r="D963" s="48"/>
      <c r="E963" s="64"/>
      <c r="F963" s="64"/>
      <c r="G963" s="64"/>
      <c r="H963" s="64"/>
    </row>
    <row r="964" spans="1:8" ht="15" x14ac:dyDescent="0.25">
      <c r="A964" s="47"/>
      <c r="B964" s="45"/>
      <c r="C964" s="48"/>
      <c r="D964" s="48"/>
      <c r="E964" s="64"/>
      <c r="F964" s="64"/>
      <c r="G964" s="64"/>
      <c r="H964" s="64"/>
    </row>
    <row r="965" spans="1:8" ht="15" x14ac:dyDescent="0.25">
      <c r="A965" s="47"/>
      <c r="B965" s="45"/>
      <c r="C965" s="48"/>
      <c r="D965" s="48"/>
      <c r="E965" s="64"/>
      <c r="F965" s="64"/>
      <c r="G965" s="64"/>
      <c r="H965" s="64"/>
    </row>
    <row r="966" spans="1:8" ht="15" x14ac:dyDescent="0.25">
      <c r="A966" s="47"/>
      <c r="B966" s="45"/>
      <c r="C966" s="48"/>
      <c r="D966" s="48"/>
      <c r="E966" s="64"/>
      <c r="F966" s="64"/>
      <c r="G966" s="64"/>
      <c r="H966" s="64"/>
    </row>
    <row r="967" spans="1:8" ht="15" x14ac:dyDescent="0.25">
      <c r="A967" s="47"/>
      <c r="B967" s="45"/>
      <c r="C967" s="48"/>
      <c r="D967" s="48"/>
      <c r="E967" s="64"/>
      <c r="F967" s="64"/>
      <c r="G967" s="64"/>
      <c r="H967" s="64"/>
    </row>
    <row r="968" spans="1:8" ht="15" x14ac:dyDescent="0.25">
      <c r="A968" s="47"/>
      <c r="B968" s="45"/>
      <c r="C968" s="48"/>
      <c r="D968" s="48"/>
      <c r="E968" s="64"/>
      <c r="F968" s="64"/>
      <c r="G968" s="64"/>
      <c r="H968" s="64"/>
    </row>
    <row r="969" spans="1:8" ht="15" x14ac:dyDescent="0.25">
      <c r="A969" s="47"/>
      <c r="B969" s="45"/>
      <c r="C969" s="48"/>
      <c r="D969" s="48"/>
      <c r="E969" s="64"/>
      <c r="F969" s="64"/>
      <c r="G969" s="64"/>
      <c r="H969" s="64"/>
    </row>
    <row r="970" spans="1:8" ht="15" x14ac:dyDescent="0.25">
      <c r="A970" s="47"/>
      <c r="B970" s="45"/>
      <c r="C970" s="48"/>
      <c r="D970" s="48"/>
      <c r="E970" s="64"/>
      <c r="F970" s="64"/>
      <c r="G970" s="64"/>
      <c r="H970" s="64"/>
    </row>
    <row r="971" spans="1:8" ht="15" x14ac:dyDescent="0.25">
      <c r="A971" s="47"/>
      <c r="B971" s="45"/>
      <c r="C971" s="48"/>
      <c r="D971" s="48"/>
      <c r="E971" s="64"/>
      <c r="F971" s="64"/>
      <c r="G971" s="64"/>
      <c r="H971" s="64"/>
    </row>
    <row r="972" spans="1:8" ht="15" x14ac:dyDescent="0.25">
      <c r="A972" s="47"/>
      <c r="B972" s="45"/>
      <c r="C972" s="48"/>
      <c r="D972" s="48"/>
      <c r="E972" s="64"/>
      <c r="F972" s="64"/>
      <c r="G972" s="64"/>
      <c r="H972" s="64"/>
    </row>
    <row r="973" spans="1:8" ht="15" x14ac:dyDescent="0.25">
      <c r="A973" s="47"/>
      <c r="B973" s="45"/>
      <c r="C973" s="48"/>
      <c r="D973" s="48"/>
      <c r="E973" s="64"/>
      <c r="F973" s="64"/>
      <c r="G973" s="64"/>
      <c r="H973" s="64"/>
    </row>
    <row r="974" spans="1:8" ht="15" x14ac:dyDescent="0.25">
      <c r="A974" s="47"/>
      <c r="B974" s="45"/>
      <c r="C974" s="48"/>
      <c r="D974" s="48"/>
      <c r="E974" s="64"/>
      <c r="F974" s="64"/>
      <c r="G974" s="64"/>
      <c r="H974" s="64"/>
    </row>
    <row r="975" spans="1:8" ht="15" x14ac:dyDescent="0.25">
      <c r="A975" s="47"/>
      <c r="B975" s="45"/>
      <c r="C975" s="48"/>
      <c r="D975" s="48"/>
      <c r="E975" s="64"/>
      <c r="F975" s="64"/>
      <c r="G975" s="64"/>
      <c r="H975" s="64"/>
    </row>
    <row r="976" spans="1:8" ht="15" x14ac:dyDescent="0.25">
      <c r="A976" s="47"/>
      <c r="B976" s="45"/>
      <c r="C976" s="48"/>
      <c r="D976" s="48"/>
      <c r="E976" s="64"/>
      <c r="F976" s="64"/>
      <c r="G976" s="64"/>
      <c r="H976" s="64"/>
    </row>
    <row r="977" spans="1:8" ht="15" x14ac:dyDescent="0.25">
      <c r="A977" s="47"/>
      <c r="B977" s="45"/>
      <c r="C977" s="48"/>
      <c r="D977" s="48"/>
      <c r="E977" s="64"/>
      <c r="F977" s="64"/>
      <c r="G977" s="64"/>
      <c r="H977" s="64"/>
    </row>
    <row r="978" spans="1:8" ht="15" x14ac:dyDescent="0.25">
      <c r="A978" s="47"/>
      <c r="B978" s="45"/>
      <c r="C978" s="48"/>
      <c r="D978" s="48"/>
      <c r="E978" s="64"/>
      <c r="F978" s="64"/>
      <c r="G978" s="64"/>
      <c r="H978" s="64"/>
    </row>
    <row r="979" spans="1:8" ht="15" x14ac:dyDescent="0.25">
      <c r="A979" s="47"/>
      <c r="B979" s="45"/>
      <c r="C979" s="48"/>
      <c r="D979" s="48"/>
      <c r="E979" s="64"/>
      <c r="F979" s="64"/>
      <c r="G979" s="64"/>
      <c r="H979" s="64"/>
    </row>
    <row r="980" spans="1:8" ht="15" x14ac:dyDescent="0.25">
      <c r="A980" s="47"/>
      <c r="B980" s="45"/>
      <c r="C980" s="48"/>
      <c r="D980" s="48"/>
      <c r="E980" s="64"/>
      <c r="F980" s="64"/>
      <c r="G980" s="64"/>
      <c r="H980" s="64"/>
    </row>
    <row r="981" spans="1:8" ht="15" x14ac:dyDescent="0.25">
      <c r="A981" s="47"/>
      <c r="B981" s="45"/>
      <c r="C981" s="48"/>
      <c r="D981" s="48"/>
      <c r="E981" s="64"/>
      <c r="F981" s="64"/>
      <c r="G981" s="64"/>
      <c r="H981" s="64"/>
    </row>
    <row r="982" spans="1:8" ht="15" x14ac:dyDescent="0.25">
      <c r="A982" s="47"/>
      <c r="B982" s="45"/>
      <c r="C982" s="48"/>
      <c r="D982" s="48"/>
      <c r="E982" s="64"/>
      <c r="F982" s="64"/>
      <c r="G982" s="64"/>
      <c r="H982" s="64"/>
    </row>
    <row r="983" spans="1:8" ht="15" x14ac:dyDescent="0.25">
      <c r="A983" s="47"/>
      <c r="B983" s="45"/>
      <c r="C983" s="48"/>
      <c r="D983" s="48"/>
      <c r="E983" s="64"/>
      <c r="F983" s="64"/>
      <c r="G983" s="64"/>
      <c r="H983" s="64"/>
    </row>
    <row r="984" spans="1:8" ht="15" x14ac:dyDescent="0.25">
      <c r="A984" s="47"/>
      <c r="B984" s="45"/>
      <c r="C984" s="48"/>
      <c r="D984" s="48"/>
      <c r="E984" s="64"/>
      <c r="F984" s="64"/>
      <c r="G984" s="64"/>
      <c r="H984" s="64"/>
    </row>
    <row r="985" spans="1:8" ht="15" x14ac:dyDescent="0.25">
      <c r="A985" s="47"/>
      <c r="B985" s="45"/>
      <c r="C985" s="48"/>
      <c r="D985" s="48"/>
      <c r="E985" s="64"/>
      <c r="F985" s="64"/>
      <c r="G985" s="64"/>
      <c r="H985" s="64"/>
    </row>
    <row r="986" spans="1:8" ht="15" x14ac:dyDescent="0.25">
      <c r="A986" s="47"/>
      <c r="B986" s="45"/>
      <c r="C986" s="48"/>
      <c r="D986" s="48"/>
      <c r="E986" s="64"/>
      <c r="F986" s="64"/>
      <c r="G986" s="64"/>
      <c r="H986" s="64"/>
    </row>
    <row r="987" spans="1:8" ht="15" x14ac:dyDescent="0.25">
      <c r="A987" s="47"/>
      <c r="B987" s="45"/>
      <c r="C987" s="48"/>
      <c r="D987" s="48"/>
      <c r="E987" s="64"/>
      <c r="F987" s="64"/>
      <c r="G987" s="64"/>
      <c r="H987" s="64"/>
    </row>
    <row r="988" spans="1:8" ht="15" x14ac:dyDescent="0.25">
      <c r="A988" s="47"/>
      <c r="B988" s="45"/>
      <c r="C988" s="48"/>
      <c r="D988" s="48"/>
      <c r="E988" s="64"/>
      <c r="F988" s="64"/>
      <c r="G988" s="64"/>
      <c r="H988" s="64"/>
    </row>
    <row r="989" spans="1:8" ht="15" x14ac:dyDescent="0.25">
      <c r="A989" s="47"/>
      <c r="B989" s="45"/>
      <c r="C989" s="48"/>
      <c r="D989" s="48"/>
      <c r="E989" s="64"/>
      <c r="F989" s="64"/>
      <c r="G989" s="64"/>
      <c r="H989" s="64"/>
    </row>
    <row r="990" spans="1:8" ht="15" x14ac:dyDescent="0.25">
      <c r="A990" s="47"/>
      <c r="B990" s="45"/>
      <c r="C990" s="48"/>
      <c r="D990" s="48"/>
      <c r="E990" s="64"/>
      <c r="F990" s="64"/>
      <c r="G990" s="64"/>
      <c r="H990" s="64"/>
    </row>
    <row r="991" spans="1:8" ht="15" x14ac:dyDescent="0.25">
      <c r="A991" s="47"/>
      <c r="B991" s="45"/>
      <c r="C991" s="48"/>
      <c r="D991" s="48"/>
      <c r="E991" s="64"/>
      <c r="F991" s="64"/>
      <c r="G991" s="64"/>
      <c r="H991" s="64"/>
    </row>
    <row r="992" spans="1:8" ht="15" x14ac:dyDescent="0.25">
      <c r="A992" s="47"/>
      <c r="B992" s="45"/>
      <c r="C992" s="48"/>
      <c r="D992" s="48"/>
      <c r="E992" s="64"/>
      <c r="F992" s="64"/>
      <c r="G992" s="64"/>
      <c r="H992" s="64"/>
    </row>
    <row r="993" spans="1:8" ht="15" x14ac:dyDescent="0.25">
      <c r="A993" s="47"/>
      <c r="B993" s="45"/>
      <c r="C993" s="48"/>
      <c r="D993" s="48"/>
      <c r="E993" s="64"/>
      <c r="F993" s="64"/>
      <c r="G993" s="64"/>
      <c r="H993" s="64"/>
    </row>
    <row r="994" spans="1:8" ht="15" x14ac:dyDescent="0.25">
      <c r="A994" s="47"/>
      <c r="B994" s="45"/>
      <c r="C994" s="48"/>
      <c r="D994" s="48"/>
      <c r="E994" s="64"/>
      <c r="F994" s="64"/>
      <c r="G994" s="64"/>
      <c r="H994" s="64"/>
    </row>
    <row r="995" spans="1:8" ht="15" x14ac:dyDescent="0.25">
      <c r="A995" s="47"/>
      <c r="B995" s="45"/>
      <c r="C995" s="48"/>
      <c r="D995" s="48"/>
      <c r="E995" s="64"/>
      <c r="F995" s="64"/>
      <c r="G995" s="64"/>
      <c r="H995" s="64"/>
    </row>
    <row r="996" spans="1:8" ht="15" x14ac:dyDescent="0.25">
      <c r="A996" s="47"/>
      <c r="B996" s="45"/>
      <c r="C996" s="48"/>
      <c r="D996" s="48"/>
      <c r="E996" s="64"/>
      <c r="F996" s="64"/>
      <c r="G996" s="64"/>
      <c r="H996" s="64"/>
    </row>
    <row r="997" spans="1:8" ht="15" x14ac:dyDescent="0.25">
      <c r="A997" s="47"/>
      <c r="B997" s="45"/>
      <c r="C997" s="48"/>
      <c r="D997" s="48"/>
      <c r="E997" s="64"/>
      <c r="F997" s="64"/>
      <c r="G997" s="64"/>
      <c r="H997" s="64"/>
    </row>
    <row r="998" spans="1:8" ht="15" x14ac:dyDescent="0.25">
      <c r="A998" s="47"/>
      <c r="B998" s="45"/>
      <c r="C998" s="48"/>
      <c r="D998" s="48"/>
      <c r="E998" s="64"/>
      <c r="F998" s="64"/>
      <c r="G998" s="64"/>
      <c r="H998" s="64"/>
    </row>
    <row r="999" spans="1:8" ht="15" x14ac:dyDescent="0.25">
      <c r="A999" s="47"/>
      <c r="B999" s="45"/>
      <c r="C999" s="48"/>
      <c r="D999" s="48"/>
      <c r="E999" s="64"/>
      <c r="F999" s="64"/>
      <c r="G999" s="64"/>
      <c r="H999" s="64"/>
    </row>
    <row r="1000" spans="1:8" ht="15" x14ac:dyDescent="0.25">
      <c r="A1000" s="47"/>
      <c r="B1000" s="45"/>
      <c r="C1000" s="48"/>
      <c r="D1000" s="48"/>
      <c r="E1000" s="64"/>
      <c r="F1000" s="64"/>
      <c r="G1000" s="64"/>
      <c r="H1000" s="64"/>
    </row>
    <row r="1001" spans="1:8" ht="15" x14ac:dyDescent="0.25">
      <c r="A1001" s="47"/>
      <c r="B1001" s="45"/>
      <c r="C1001" s="48"/>
      <c r="D1001" s="48"/>
      <c r="E1001" s="64"/>
      <c r="F1001" s="64"/>
      <c r="G1001" s="64"/>
      <c r="H1001" s="64"/>
    </row>
    <row r="1002" spans="1:8" ht="15" x14ac:dyDescent="0.25">
      <c r="A1002" s="47"/>
      <c r="B1002" s="45"/>
      <c r="C1002" s="48"/>
      <c r="D1002" s="48"/>
      <c r="E1002" s="64"/>
      <c r="F1002" s="64"/>
      <c r="G1002" s="64"/>
      <c r="H1002" s="64"/>
    </row>
    <row r="1003" spans="1:8" ht="15" x14ac:dyDescent="0.25">
      <c r="A1003" s="47"/>
      <c r="B1003" s="45"/>
      <c r="C1003" s="48"/>
      <c r="D1003" s="48"/>
      <c r="E1003" s="64"/>
      <c r="F1003" s="64"/>
      <c r="G1003" s="64"/>
      <c r="H1003" s="64"/>
    </row>
    <row r="1004" spans="1:8" ht="15" x14ac:dyDescent="0.25">
      <c r="A1004" s="47"/>
      <c r="B1004" s="45"/>
      <c r="C1004" s="48"/>
      <c r="D1004" s="48"/>
      <c r="E1004" s="64"/>
      <c r="F1004" s="64"/>
      <c r="G1004" s="64"/>
      <c r="H1004" s="64"/>
    </row>
    <row r="1005" spans="1:8" ht="15" x14ac:dyDescent="0.25">
      <c r="A1005" s="47"/>
      <c r="B1005" s="45"/>
      <c r="C1005" s="48"/>
      <c r="D1005" s="48"/>
      <c r="E1005" s="64"/>
      <c r="F1005" s="64"/>
      <c r="G1005" s="64"/>
      <c r="H1005" s="64"/>
    </row>
    <row r="1006" spans="1:8" ht="15" x14ac:dyDescent="0.25">
      <c r="A1006" s="47"/>
      <c r="B1006" s="45"/>
      <c r="C1006" s="48"/>
      <c r="D1006" s="48"/>
      <c r="E1006" s="64"/>
      <c r="F1006" s="64"/>
      <c r="G1006" s="64"/>
      <c r="H1006" s="64"/>
    </row>
    <row r="1007" spans="1:8" ht="15" x14ac:dyDescent="0.25">
      <c r="A1007" s="47"/>
      <c r="B1007" s="45"/>
      <c r="C1007" s="48"/>
      <c r="D1007" s="48"/>
      <c r="E1007" s="64"/>
      <c r="F1007" s="64"/>
      <c r="G1007" s="64"/>
      <c r="H1007" s="64"/>
    </row>
    <row r="1008" spans="1:8" ht="15" x14ac:dyDescent="0.25">
      <c r="A1008" s="47"/>
      <c r="B1008" s="45"/>
      <c r="C1008" s="48"/>
      <c r="D1008" s="48"/>
      <c r="E1008" s="64"/>
      <c r="F1008" s="64"/>
      <c r="G1008" s="64"/>
      <c r="H1008" s="64"/>
    </row>
    <row r="1009" spans="1:8" ht="15" x14ac:dyDescent="0.25">
      <c r="A1009" s="47"/>
      <c r="B1009" s="45"/>
      <c r="C1009" s="48"/>
      <c r="D1009" s="48"/>
      <c r="E1009" s="64"/>
      <c r="F1009" s="64"/>
      <c r="G1009" s="64"/>
      <c r="H1009" s="64"/>
    </row>
    <row r="1010" spans="1:8" ht="15" x14ac:dyDescent="0.25">
      <c r="A1010" s="47"/>
      <c r="B1010" s="45"/>
      <c r="C1010" s="48"/>
      <c r="D1010" s="48"/>
      <c r="E1010" s="64"/>
      <c r="F1010" s="64"/>
      <c r="G1010" s="64"/>
      <c r="H1010" s="64"/>
    </row>
    <row r="1011" spans="1:8" ht="15" x14ac:dyDescent="0.25">
      <c r="A1011" s="47"/>
      <c r="B1011" s="45"/>
      <c r="C1011" s="48"/>
      <c r="D1011" s="48"/>
      <c r="E1011" s="64"/>
      <c r="F1011" s="64"/>
      <c r="G1011" s="64"/>
      <c r="H1011" s="64"/>
    </row>
    <row r="1012" spans="1:8" ht="15" x14ac:dyDescent="0.25">
      <c r="E1012" s="64"/>
      <c r="F1012" s="64"/>
      <c r="G1012" s="64"/>
      <c r="H1012" s="64"/>
    </row>
    <row r="1013" spans="1:8" ht="15" x14ac:dyDescent="0.25">
      <c r="E1013" s="64"/>
      <c r="F1013" s="64"/>
      <c r="G1013" s="64"/>
      <c r="H1013" s="64"/>
    </row>
    <row r="1014" spans="1:8" ht="15" x14ac:dyDescent="0.25">
      <c r="E1014" s="64"/>
      <c r="F1014" s="64"/>
      <c r="G1014" s="64"/>
      <c r="H1014" s="64"/>
    </row>
    <row r="1015" spans="1:8" ht="15" x14ac:dyDescent="0.25">
      <c r="E1015" s="64"/>
      <c r="F1015" s="64"/>
      <c r="G1015" s="64"/>
      <c r="H1015" s="64"/>
    </row>
    <row r="1016" spans="1:8" ht="15" x14ac:dyDescent="0.25">
      <c r="E1016" s="64"/>
      <c r="F1016" s="64"/>
      <c r="G1016" s="64"/>
      <c r="H1016" s="64"/>
    </row>
    <row r="1017" spans="1:8" ht="15" x14ac:dyDescent="0.25">
      <c r="E1017" s="64"/>
      <c r="F1017" s="64"/>
      <c r="G1017" s="64"/>
      <c r="H1017" s="64"/>
    </row>
    <row r="1018" spans="1:8" ht="15" x14ac:dyDescent="0.25">
      <c r="E1018" s="64"/>
      <c r="F1018" s="64"/>
      <c r="G1018" s="64"/>
      <c r="H1018" s="64"/>
    </row>
    <row r="1019" spans="1:8" ht="15" x14ac:dyDescent="0.25">
      <c r="E1019" s="64"/>
      <c r="F1019" s="64"/>
      <c r="G1019" s="64"/>
      <c r="H1019" s="64"/>
    </row>
    <row r="1020" spans="1:8" ht="15" x14ac:dyDescent="0.25">
      <c r="E1020" s="64"/>
      <c r="F1020" s="64"/>
      <c r="G1020" s="64"/>
      <c r="H1020" s="64"/>
    </row>
    <row r="1021" spans="1:8" ht="15" x14ac:dyDescent="0.25">
      <c r="E1021" s="64"/>
      <c r="F1021" s="64"/>
      <c r="G1021" s="64"/>
      <c r="H1021" s="64"/>
    </row>
    <row r="1022" spans="1:8" ht="15" x14ac:dyDescent="0.25">
      <c r="E1022" s="64"/>
      <c r="F1022" s="64"/>
      <c r="G1022" s="64"/>
      <c r="H1022" s="64"/>
    </row>
  </sheetData>
  <mergeCells count="4">
    <mergeCell ref="A1:H1"/>
    <mergeCell ref="A2:H2"/>
    <mergeCell ref="A29:B29"/>
    <mergeCell ref="A30:B30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AFF3-6001-4D63-8671-1EEB91C95202}">
  <dimension ref="A1:U1008"/>
  <sheetViews>
    <sheetView topLeftCell="A40" zoomScaleNormal="100" workbookViewId="0">
      <selection activeCell="N62" sqref="N62"/>
    </sheetView>
  </sheetViews>
  <sheetFormatPr defaultColWidth="14.42578125" defaultRowHeight="15" customHeight="1" x14ac:dyDescent="0.25"/>
  <cols>
    <col min="1" max="1" width="6.28515625" style="42" bestFit="1" customWidth="1"/>
    <col min="2" max="2" width="16" style="42" bestFit="1" customWidth="1"/>
    <col min="3" max="3" width="10.42578125" style="42" hidden="1" customWidth="1"/>
    <col min="4" max="4" width="13.140625" style="42" hidden="1" customWidth="1"/>
    <col min="5" max="5" width="11.28515625" style="42" hidden="1" customWidth="1"/>
    <col min="6" max="6" width="8.42578125" style="42" hidden="1" customWidth="1"/>
    <col min="7" max="7" width="9" style="41" hidden="1" customWidth="1"/>
    <col min="8" max="8" width="15.85546875" style="41" hidden="1" customWidth="1"/>
    <col min="9" max="9" width="7.42578125" style="41" hidden="1" customWidth="1"/>
    <col min="10" max="10" width="17.42578125" style="54" hidden="1" customWidth="1"/>
    <col min="11" max="11" width="16.85546875" style="42" bestFit="1" customWidth="1"/>
    <col min="12" max="12" width="11.140625" style="65" customWidth="1"/>
    <col min="13" max="13" width="17.5703125" style="67" bestFit="1" customWidth="1"/>
    <col min="14" max="14" width="13.7109375" style="205" customWidth="1"/>
    <col min="15" max="15" width="14.7109375" style="42" bestFit="1" customWidth="1"/>
    <col min="16" max="16" width="14.85546875" style="42" bestFit="1" customWidth="1"/>
    <col min="17" max="21" width="8.7109375" style="42" customWidth="1"/>
    <col min="22" max="16384" width="14.42578125" style="42"/>
  </cols>
  <sheetData>
    <row r="1" spans="1:21" ht="15" customHeight="1" x14ac:dyDescent="0.3">
      <c r="A1" s="313" t="s">
        <v>1056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192"/>
      <c r="M1" s="193"/>
      <c r="N1" s="202"/>
      <c r="O1" s="55"/>
    </row>
    <row r="2" spans="1:21" ht="66" x14ac:dyDescent="0.25">
      <c r="A2" s="178" t="s">
        <v>58</v>
      </c>
      <c r="B2" s="178" t="s">
        <v>59</v>
      </c>
      <c r="C2" s="179" t="s">
        <v>60</v>
      </c>
      <c r="D2" s="179" t="s">
        <v>1057</v>
      </c>
      <c r="E2" s="179" t="s">
        <v>61</v>
      </c>
      <c r="F2" s="179" t="s">
        <v>62</v>
      </c>
      <c r="G2" s="180" t="s">
        <v>63</v>
      </c>
      <c r="H2" s="180" t="s">
        <v>64</v>
      </c>
      <c r="I2" s="180" t="s">
        <v>65</v>
      </c>
      <c r="J2" s="179" t="s">
        <v>1058</v>
      </c>
      <c r="K2" s="179" t="s">
        <v>66</v>
      </c>
      <c r="L2" s="56" t="s">
        <v>48</v>
      </c>
      <c r="M2" s="56" t="s">
        <v>49</v>
      </c>
      <c r="N2" s="201" t="s">
        <v>50</v>
      </c>
      <c r="O2" s="56" t="s">
        <v>67</v>
      </c>
      <c r="P2" s="176"/>
      <c r="Q2" s="176"/>
      <c r="R2" s="176"/>
      <c r="S2" s="176"/>
      <c r="T2" s="176"/>
      <c r="U2" s="176"/>
    </row>
    <row r="3" spans="1:21" ht="33" x14ac:dyDescent="0.3">
      <c r="A3" s="181">
        <v>1</v>
      </c>
      <c r="B3" s="181" t="s">
        <v>1070</v>
      </c>
      <c r="C3" s="179"/>
      <c r="D3" s="179"/>
      <c r="E3" s="179"/>
      <c r="F3" s="179"/>
      <c r="G3" s="180"/>
      <c r="H3" s="180"/>
      <c r="I3" s="180"/>
      <c r="J3" s="179"/>
      <c r="K3" s="179"/>
      <c r="L3" s="56"/>
      <c r="M3" s="63">
        <v>48600444</v>
      </c>
      <c r="N3" s="72">
        <v>1</v>
      </c>
      <c r="O3" s="69">
        <f>M3*N3</f>
        <v>48600444</v>
      </c>
      <c r="P3" s="176"/>
      <c r="Q3" s="176"/>
      <c r="R3" s="176"/>
      <c r="S3" s="176"/>
      <c r="T3" s="176"/>
      <c r="U3" s="176"/>
    </row>
    <row r="4" spans="1:21" ht="18.75" customHeight="1" x14ac:dyDescent="0.3">
      <c r="A4" s="181">
        <v>2</v>
      </c>
      <c r="B4" s="199" t="s">
        <v>1059</v>
      </c>
      <c r="C4" s="61">
        <v>0</v>
      </c>
      <c r="D4" s="61">
        <v>0</v>
      </c>
      <c r="E4" s="61">
        <v>0</v>
      </c>
      <c r="F4" s="61">
        <v>0</v>
      </c>
      <c r="G4" s="70">
        <v>1631.06</v>
      </c>
      <c r="H4" s="70">
        <v>0</v>
      </c>
      <c r="I4" s="70">
        <v>0</v>
      </c>
      <c r="J4" s="61">
        <v>0</v>
      </c>
      <c r="K4" s="61">
        <f>SUM(C4:J4)</f>
        <v>1631.06</v>
      </c>
      <c r="L4" s="194">
        <v>30000</v>
      </c>
      <c r="M4" s="63">
        <f>L4*K4</f>
        <v>48931800</v>
      </c>
      <c r="N4" s="71">
        <v>0.66</v>
      </c>
      <c r="O4" s="69">
        <f t="shared" ref="O4:O27" si="0">M4*N4</f>
        <v>32294988</v>
      </c>
      <c r="P4" s="46">
        <f>K4</f>
        <v>1631.06</v>
      </c>
    </row>
    <row r="5" spans="1:21" ht="18.75" customHeight="1" x14ac:dyDescent="0.3">
      <c r="A5" s="181">
        <v>3</v>
      </c>
      <c r="B5" s="199" t="s">
        <v>1060</v>
      </c>
      <c r="C5" s="61">
        <v>0</v>
      </c>
      <c r="D5" s="61">
        <v>0</v>
      </c>
      <c r="E5" s="61">
        <v>0</v>
      </c>
      <c r="F5" s="61">
        <v>0</v>
      </c>
      <c r="G5" s="70">
        <v>1631.06</v>
      </c>
      <c r="H5" s="70">
        <v>0</v>
      </c>
      <c r="I5" s="70">
        <v>0</v>
      </c>
      <c r="J5" s="61">
        <v>0</v>
      </c>
      <c r="K5" s="61">
        <f t="shared" ref="K5:K7" si="1">SUM(C5:J5)</f>
        <v>1631.06</v>
      </c>
      <c r="L5" s="194">
        <v>30000</v>
      </c>
      <c r="M5" s="63">
        <f t="shared" ref="M5:M27" si="2">L5*K5</f>
        <v>48931800</v>
      </c>
      <c r="N5" s="71">
        <v>0.66</v>
      </c>
      <c r="O5" s="69">
        <f t="shared" si="0"/>
        <v>32294988</v>
      </c>
      <c r="P5" s="46">
        <f t="shared" ref="P5:P8" si="3">K5</f>
        <v>1631.06</v>
      </c>
    </row>
    <row r="6" spans="1:21" ht="18.75" customHeight="1" x14ac:dyDescent="0.3">
      <c r="A6" s="181">
        <v>4</v>
      </c>
      <c r="B6" s="199" t="s">
        <v>1061</v>
      </c>
      <c r="C6" s="61">
        <v>0</v>
      </c>
      <c r="D6" s="61">
        <v>0</v>
      </c>
      <c r="E6" s="61">
        <v>0</v>
      </c>
      <c r="F6" s="61">
        <v>0</v>
      </c>
      <c r="G6" s="70">
        <v>1631.06</v>
      </c>
      <c r="H6" s="70">
        <v>0</v>
      </c>
      <c r="I6" s="70">
        <v>0</v>
      </c>
      <c r="J6" s="61">
        <v>0</v>
      </c>
      <c r="K6" s="61">
        <f t="shared" si="1"/>
        <v>1631.06</v>
      </c>
      <c r="L6" s="194">
        <v>30000</v>
      </c>
      <c r="M6" s="63">
        <f t="shared" si="2"/>
        <v>48931800</v>
      </c>
      <c r="N6" s="71">
        <v>0.66</v>
      </c>
      <c r="O6" s="69">
        <f t="shared" si="0"/>
        <v>32294988</v>
      </c>
      <c r="P6" s="46">
        <f t="shared" si="3"/>
        <v>1631.06</v>
      </c>
    </row>
    <row r="7" spans="1:21" ht="18.75" customHeight="1" x14ac:dyDescent="0.3">
      <c r="A7" s="181">
        <v>5</v>
      </c>
      <c r="B7" s="200" t="s">
        <v>32</v>
      </c>
      <c r="C7" s="61">
        <v>0</v>
      </c>
      <c r="D7" s="61">
        <v>0</v>
      </c>
      <c r="E7" s="61">
        <v>71.61</v>
      </c>
      <c r="F7" s="61">
        <v>0</v>
      </c>
      <c r="G7" s="70">
        <v>2002.99</v>
      </c>
      <c r="H7" s="61">
        <f>28+22.78</f>
        <v>50.78</v>
      </c>
      <c r="I7" s="70"/>
      <c r="J7" s="61">
        <v>0</v>
      </c>
      <c r="K7" s="61">
        <f t="shared" si="1"/>
        <v>2125.38</v>
      </c>
      <c r="L7" s="194">
        <v>30000</v>
      </c>
      <c r="M7" s="63">
        <f t="shared" si="2"/>
        <v>63761400</v>
      </c>
      <c r="N7" s="71">
        <v>0.5</v>
      </c>
      <c r="O7" s="69">
        <f t="shared" si="0"/>
        <v>31880700</v>
      </c>
      <c r="P7" s="46">
        <f t="shared" si="3"/>
        <v>2125.38</v>
      </c>
    </row>
    <row r="8" spans="1:21" ht="18.75" customHeight="1" x14ac:dyDescent="0.3">
      <c r="A8" s="181">
        <v>6</v>
      </c>
      <c r="B8" s="200" t="s">
        <v>1062</v>
      </c>
      <c r="C8" s="61">
        <v>75.400000000000006</v>
      </c>
      <c r="D8" s="61">
        <v>0</v>
      </c>
      <c r="E8" s="61">
        <v>71.61</v>
      </c>
      <c r="F8" s="61">
        <v>0</v>
      </c>
      <c r="G8" s="70">
        <v>0</v>
      </c>
      <c r="H8" s="70">
        <v>0</v>
      </c>
      <c r="I8" s="70">
        <v>0</v>
      </c>
      <c r="J8" s="61">
        <f>118.78+345.72+53.42</f>
        <v>517.91999999999996</v>
      </c>
      <c r="K8" s="61">
        <f>SUM(C8:J8)</f>
        <v>664.93</v>
      </c>
      <c r="L8" s="194">
        <v>30000</v>
      </c>
      <c r="M8" s="63">
        <f t="shared" si="2"/>
        <v>19947900</v>
      </c>
      <c r="N8" s="71">
        <v>0.55000000000000004</v>
      </c>
      <c r="O8" s="69">
        <f t="shared" si="0"/>
        <v>10971345</v>
      </c>
      <c r="P8" s="46">
        <f t="shared" si="3"/>
        <v>664.93</v>
      </c>
    </row>
    <row r="9" spans="1:21" ht="18.75" customHeight="1" x14ac:dyDescent="0.3">
      <c r="A9" s="181">
        <v>7</v>
      </c>
      <c r="B9" s="199" t="s">
        <v>33</v>
      </c>
      <c r="C9" s="61">
        <v>386.32</v>
      </c>
      <c r="D9" s="61">
        <v>4.0860000000000003</v>
      </c>
      <c r="E9" s="61">
        <v>71.12</v>
      </c>
      <c r="F9" s="61">
        <v>0</v>
      </c>
      <c r="G9" s="70">
        <v>0</v>
      </c>
      <c r="H9" s="70">
        <v>0</v>
      </c>
      <c r="I9" s="70">
        <v>14.77</v>
      </c>
      <c r="J9" s="61">
        <v>0</v>
      </c>
      <c r="K9" s="61">
        <f>SUM(C9:J9)</f>
        <v>476.29599999999999</v>
      </c>
      <c r="L9" s="194">
        <v>30000</v>
      </c>
      <c r="M9" s="63">
        <f t="shared" si="2"/>
        <v>14288880</v>
      </c>
      <c r="N9" s="71">
        <v>0.7</v>
      </c>
      <c r="O9" s="69">
        <f t="shared" si="0"/>
        <v>10002216</v>
      </c>
      <c r="P9" s="46">
        <f>K9/2</f>
        <v>238.148</v>
      </c>
    </row>
    <row r="10" spans="1:21" ht="18.75" customHeight="1" x14ac:dyDescent="0.3">
      <c r="A10" s="181">
        <v>8</v>
      </c>
      <c r="B10" s="199" t="s">
        <v>34</v>
      </c>
      <c r="C10" s="61">
        <v>381.7</v>
      </c>
      <c r="D10" s="61">
        <v>4.0860000000000003</v>
      </c>
      <c r="E10" s="61">
        <v>71.12</v>
      </c>
      <c r="F10" s="61">
        <v>0</v>
      </c>
      <c r="G10" s="70">
        <v>0</v>
      </c>
      <c r="H10" s="70">
        <v>0</v>
      </c>
      <c r="I10" s="70">
        <v>14.77</v>
      </c>
      <c r="J10" s="61">
        <v>0</v>
      </c>
      <c r="K10" s="61">
        <f t="shared" ref="K10:K27" si="4">SUM(C10:J10)</f>
        <v>471.67599999999999</v>
      </c>
      <c r="L10" s="194">
        <v>30000</v>
      </c>
      <c r="M10" s="63">
        <f t="shared" si="2"/>
        <v>14150280</v>
      </c>
      <c r="N10" s="71">
        <v>0.7</v>
      </c>
      <c r="O10" s="69">
        <f t="shared" si="0"/>
        <v>9905196</v>
      </c>
      <c r="P10" s="45"/>
    </row>
    <row r="11" spans="1:21" ht="18.75" customHeight="1" x14ac:dyDescent="0.3">
      <c r="A11" s="181">
        <v>9</v>
      </c>
      <c r="B11" s="199" t="s">
        <v>35</v>
      </c>
      <c r="C11" s="61">
        <v>381.7</v>
      </c>
      <c r="D11" s="61">
        <v>4.0860000000000003</v>
      </c>
      <c r="E11" s="61">
        <v>71.12</v>
      </c>
      <c r="F11" s="61">
        <v>0</v>
      </c>
      <c r="G11" s="70">
        <v>0</v>
      </c>
      <c r="H11" s="70">
        <v>0</v>
      </c>
      <c r="I11" s="70">
        <v>14.77</v>
      </c>
      <c r="J11" s="61">
        <v>0</v>
      </c>
      <c r="K11" s="61">
        <f t="shared" si="4"/>
        <v>471.67599999999999</v>
      </c>
      <c r="L11" s="194">
        <v>30000</v>
      </c>
      <c r="M11" s="63">
        <f t="shared" si="2"/>
        <v>14150280</v>
      </c>
      <c r="N11" s="71">
        <v>0.7</v>
      </c>
      <c r="O11" s="69">
        <f t="shared" si="0"/>
        <v>9905196</v>
      </c>
      <c r="P11" s="45"/>
    </row>
    <row r="12" spans="1:21" ht="18.75" customHeight="1" x14ac:dyDescent="0.3">
      <c r="A12" s="181">
        <v>10</v>
      </c>
      <c r="B12" s="199" t="s">
        <v>36</v>
      </c>
      <c r="C12" s="61">
        <v>381.7</v>
      </c>
      <c r="D12" s="61">
        <v>4.0860000000000003</v>
      </c>
      <c r="E12" s="61">
        <v>71.12</v>
      </c>
      <c r="F12" s="61">
        <v>0</v>
      </c>
      <c r="G12" s="70">
        <v>0</v>
      </c>
      <c r="H12" s="70">
        <v>0</v>
      </c>
      <c r="I12" s="70">
        <v>14.77</v>
      </c>
      <c r="J12" s="61">
        <v>0</v>
      </c>
      <c r="K12" s="61">
        <f t="shared" si="4"/>
        <v>471.67599999999999</v>
      </c>
      <c r="L12" s="194">
        <v>30000</v>
      </c>
      <c r="M12" s="63">
        <f t="shared" si="2"/>
        <v>14150280</v>
      </c>
      <c r="N12" s="71">
        <v>0.7</v>
      </c>
      <c r="O12" s="69">
        <f t="shared" si="0"/>
        <v>9905196</v>
      </c>
      <c r="P12" s="45"/>
    </row>
    <row r="13" spans="1:21" ht="18.75" customHeight="1" x14ac:dyDescent="0.3">
      <c r="A13" s="181">
        <v>11</v>
      </c>
      <c r="B13" s="199" t="s">
        <v>37</v>
      </c>
      <c r="C13" s="61">
        <v>381.7</v>
      </c>
      <c r="D13" s="61">
        <v>4.0860000000000003</v>
      </c>
      <c r="E13" s="61">
        <v>71.12</v>
      </c>
      <c r="F13" s="61">
        <v>0</v>
      </c>
      <c r="G13" s="70">
        <v>0</v>
      </c>
      <c r="H13" s="70">
        <v>0</v>
      </c>
      <c r="I13" s="70">
        <v>14.77</v>
      </c>
      <c r="J13" s="61">
        <v>0</v>
      </c>
      <c r="K13" s="61">
        <f t="shared" si="4"/>
        <v>471.67599999999999</v>
      </c>
      <c r="L13" s="194">
        <v>30000</v>
      </c>
      <c r="M13" s="63">
        <f t="shared" si="2"/>
        <v>14150280</v>
      </c>
      <c r="N13" s="71">
        <v>0.7</v>
      </c>
      <c r="O13" s="69">
        <f t="shared" si="0"/>
        <v>9905196</v>
      </c>
      <c r="P13" s="45"/>
    </row>
    <row r="14" spans="1:21" ht="16.5" x14ac:dyDescent="0.3">
      <c r="A14" s="181">
        <v>12</v>
      </c>
      <c r="B14" s="199" t="s">
        <v>38</v>
      </c>
      <c r="C14" s="61">
        <v>270.64</v>
      </c>
      <c r="D14" s="61">
        <v>4.0860000000000003</v>
      </c>
      <c r="E14" s="61">
        <v>71.12</v>
      </c>
      <c r="F14" s="61">
        <v>112.62</v>
      </c>
      <c r="G14" s="70">
        <v>0</v>
      </c>
      <c r="H14" s="70">
        <v>0</v>
      </c>
      <c r="I14" s="70">
        <v>0</v>
      </c>
      <c r="J14" s="61">
        <v>3.02</v>
      </c>
      <c r="K14" s="61">
        <f>SUM(C14:J14)</f>
        <v>461.48599999999999</v>
      </c>
      <c r="L14" s="194">
        <v>30000</v>
      </c>
      <c r="M14" s="63">
        <f t="shared" si="2"/>
        <v>13844580</v>
      </c>
      <c r="N14" s="71">
        <v>0.7</v>
      </c>
      <c r="O14" s="69">
        <f t="shared" si="0"/>
        <v>9691206</v>
      </c>
      <c r="P14" s="45"/>
    </row>
    <row r="15" spans="1:21" ht="18.75" customHeight="1" x14ac:dyDescent="0.3">
      <c r="A15" s="181">
        <v>13</v>
      </c>
      <c r="B15" s="199" t="s">
        <v>39</v>
      </c>
      <c r="C15" s="61">
        <v>383.25</v>
      </c>
      <c r="D15" s="61">
        <v>4.0860000000000003</v>
      </c>
      <c r="E15" s="61">
        <v>71.12</v>
      </c>
      <c r="F15" s="61">
        <v>0</v>
      </c>
      <c r="G15" s="70">
        <v>0</v>
      </c>
      <c r="H15" s="70">
        <v>0</v>
      </c>
      <c r="I15" s="70">
        <v>14.77</v>
      </c>
      <c r="J15" s="61">
        <v>0</v>
      </c>
      <c r="K15" s="61">
        <f t="shared" ref="K15:K20" si="5">SUM(C15:J15)</f>
        <v>473.226</v>
      </c>
      <c r="L15" s="194">
        <v>30000</v>
      </c>
      <c r="M15" s="63">
        <f t="shared" si="2"/>
        <v>14196780</v>
      </c>
      <c r="N15" s="71">
        <v>0.7</v>
      </c>
      <c r="O15" s="69">
        <f t="shared" si="0"/>
        <v>9937746</v>
      </c>
      <c r="P15" s="45"/>
    </row>
    <row r="16" spans="1:21" ht="18.75" customHeight="1" x14ac:dyDescent="0.3">
      <c r="A16" s="181">
        <v>14</v>
      </c>
      <c r="B16" s="199" t="s">
        <v>40</v>
      </c>
      <c r="C16" s="61">
        <v>381.7</v>
      </c>
      <c r="D16" s="61">
        <v>4.0860000000000003</v>
      </c>
      <c r="E16" s="61">
        <v>71.12</v>
      </c>
      <c r="F16" s="61">
        <v>0</v>
      </c>
      <c r="G16" s="70">
        <v>0</v>
      </c>
      <c r="H16" s="70">
        <v>0</v>
      </c>
      <c r="I16" s="70">
        <v>14.77</v>
      </c>
      <c r="J16" s="61">
        <v>0</v>
      </c>
      <c r="K16" s="61">
        <f t="shared" si="5"/>
        <v>471.67599999999999</v>
      </c>
      <c r="L16" s="194">
        <v>30000</v>
      </c>
      <c r="M16" s="63">
        <f t="shared" si="2"/>
        <v>14150280</v>
      </c>
      <c r="N16" s="71">
        <v>0.7</v>
      </c>
      <c r="O16" s="69">
        <f t="shared" si="0"/>
        <v>9905196</v>
      </c>
      <c r="P16" s="45"/>
    </row>
    <row r="17" spans="1:16" ht="18.75" customHeight="1" x14ac:dyDescent="0.3">
      <c r="A17" s="181">
        <v>15</v>
      </c>
      <c r="B17" s="199" t="s">
        <v>41</v>
      </c>
      <c r="C17" s="61">
        <v>381.7</v>
      </c>
      <c r="D17" s="61">
        <v>4.0860000000000003</v>
      </c>
      <c r="E17" s="61">
        <v>71.12</v>
      </c>
      <c r="F17" s="61">
        <v>0</v>
      </c>
      <c r="G17" s="70">
        <v>0</v>
      </c>
      <c r="H17" s="70">
        <v>0</v>
      </c>
      <c r="I17" s="70">
        <v>14.77</v>
      </c>
      <c r="J17" s="61">
        <v>0</v>
      </c>
      <c r="K17" s="61">
        <f t="shared" si="5"/>
        <v>471.67599999999999</v>
      </c>
      <c r="L17" s="194">
        <v>30000</v>
      </c>
      <c r="M17" s="63">
        <f t="shared" si="2"/>
        <v>14150280</v>
      </c>
      <c r="N17" s="71">
        <v>0.63</v>
      </c>
      <c r="O17" s="69">
        <f t="shared" si="0"/>
        <v>8914676.4000000004</v>
      </c>
      <c r="P17" s="45"/>
    </row>
    <row r="18" spans="1:16" ht="18.75" customHeight="1" x14ac:dyDescent="0.3">
      <c r="A18" s="181">
        <v>16</v>
      </c>
      <c r="B18" s="199" t="s">
        <v>42</v>
      </c>
      <c r="C18" s="61">
        <v>381.7</v>
      </c>
      <c r="D18" s="61">
        <v>4.0860000000000003</v>
      </c>
      <c r="E18" s="61">
        <v>71.12</v>
      </c>
      <c r="F18" s="61">
        <v>0</v>
      </c>
      <c r="G18" s="70">
        <v>0</v>
      </c>
      <c r="H18" s="70">
        <v>0</v>
      </c>
      <c r="I18" s="70">
        <v>14.77</v>
      </c>
      <c r="J18" s="61">
        <v>0</v>
      </c>
      <c r="K18" s="61">
        <f t="shared" si="5"/>
        <v>471.67599999999999</v>
      </c>
      <c r="L18" s="194">
        <v>30000</v>
      </c>
      <c r="M18" s="63">
        <f t="shared" si="2"/>
        <v>14150280</v>
      </c>
      <c r="N18" s="71">
        <v>0.6</v>
      </c>
      <c r="O18" s="69">
        <f t="shared" si="0"/>
        <v>8490168</v>
      </c>
      <c r="P18" s="45"/>
    </row>
    <row r="19" spans="1:16" ht="18.75" customHeight="1" x14ac:dyDescent="0.3">
      <c r="A19" s="181">
        <v>17</v>
      </c>
      <c r="B19" s="199" t="s">
        <v>43</v>
      </c>
      <c r="C19" s="61">
        <v>381.7</v>
      </c>
      <c r="D19" s="61">
        <v>4.0860000000000003</v>
      </c>
      <c r="E19" s="61">
        <v>71.12</v>
      </c>
      <c r="F19" s="61">
        <v>0</v>
      </c>
      <c r="G19" s="70">
        <v>0</v>
      </c>
      <c r="H19" s="70">
        <v>0</v>
      </c>
      <c r="I19" s="70">
        <v>14.77</v>
      </c>
      <c r="J19" s="61">
        <v>0</v>
      </c>
      <c r="K19" s="61">
        <f t="shared" si="5"/>
        <v>471.67599999999999</v>
      </c>
      <c r="L19" s="194">
        <v>30000</v>
      </c>
      <c r="M19" s="63">
        <f t="shared" si="2"/>
        <v>14150280</v>
      </c>
      <c r="N19" s="71">
        <v>0.6</v>
      </c>
      <c r="O19" s="69">
        <f t="shared" si="0"/>
        <v>8490168</v>
      </c>
      <c r="P19" s="45"/>
    </row>
    <row r="20" spans="1:16" ht="18.75" customHeight="1" x14ac:dyDescent="0.3">
      <c r="A20" s="181">
        <v>18</v>
      </c>
      <c r="B20" s="199" t="s">
        <v>44</v>
      </c>
      <c r="C20" s="61">
        <v>381.7</v>
      </c>
      <c r="D20" s="61">
        <v>4.0860000000000003</v>
      </c>
      <c r="E20" s="61">
        <v>71.12</v>
      </c>
      <c r="F20" s="61">
        <v>0</v>
      </c>
      <c r="G20" s="70">
        <v>0</v>
      </c>
      <c r="H20" s="70">
        <v>0</v>
      </c>
      <c r="I20" s="70">
        <v>14.77</v>
      </c>
      <c r="J20" s="61">
        <v>0</v>
      </c>
      <c r="K20" s="61">
        <f t="shared" si="5"/>
        <v>471.67599999999999</v>
      </c>
      <c r="L20" s="194">
        <v>30000</v>
      </c>
      <c r="M20" s="63">
        <f t="shared" si="2"/>
        <v>14150280</v>
      </c>
      <c r="N20" s="71">
        <v>0.6</v>
      </c>
      <c r="O20" s="69">
        <f t="shared" si="0"/>
        <v>8490168</v>
      </c>
      <c r="P20" s="45"/>
    </row>
    <row r="21" spans="1:16" ht="18.75" customHeight="1" x14ac:dyDescent="0.3">
      <c r="A21" s="181">
        <v>19</v>
      </c>
      <c r="B21" s="199" t="s">
        <v>45</v>
      </c>
      <c r="C21" s="61">
        <v>297.94</v>
      </c>
      <c r="D21" s="61">
        <v>4.0860000000000003</v>
      </c>
      <c r="E21" s="61">
        <v>71.12</v>
      </c>
      <c r="F21" s="61">
        <v>85.32</v>
      </c>
      <c r="G21" s="70">
        <v>0</v>
      </c>
      <c r="H21" s="70">
        <v>0</v>
      </c>
      <c r="I21" s="70" t="s">
        <v>1063</v>
      </c>
      <c r="J21" s="61">
        <v>3.02</v>
      </c>
      <c r="K21" s="61">
        <f t="shared" si="4"/>
        <v>461.48599999999999</v>
      </c>
      <c r="L21" s="194">
        <v>30000</v>
      </c>
      <c r="M21" s="63">
        <f t="shared" si="2"/>
        <v>13844580</v>
      </c>
      <c r="N21" s="71">
        <v>0.6</v>
      </c>
      <c r="O21" s="69">
        <f t="shared" si="0"/>
        <v>8306748</v>
      </c>
      <c r="P21" s="45"/>
    </row>
    <row r="22" spans="1:16" ht="18.75" customHeight="1" x14ac:dyDescent="0.3">
      <c r="A22" s="181">
        <v>20</v>
      </c>
      <c r="B22" s="199" t="s">
        <v>46</v>
      </c>
      <c r="C22" s="61">
        <v>383.25</v>
      </c>
      <c r="D22" s="61">
        <v>4.0860000000000003</v>
      </c>
      <c r="E22" s="61">
        <v>71.12</v>
      </c>
      <c r="F22" s="61">
        <v>0</v>
      </c>
      <c r="G22" s="70">
        <v>0</v>
      </c>
      <c r="H22" s="70">
        <v>0</v>
      </c>
      <c r="I22" s="70">
        <v>14.77</v>
      </c>
      <c r="J22" s="61">
        <v>0</v>
      </c>
      <c r="K22" s="61">
        <f t="shared" si="4"/>
        <v>473.226</v>
      </c>
      <c r="L22" s="194">
        <v>30000</v>
      </c>
      <c r="M22" s="63">
        <f t="shared" si="2"/>
        <v>14196780</v>
      </c>
      <c r="N22" s="71">
        <v>0.6</v>
      </c>
      <c r="O22" s="69">
        <f t="shared" si="0"/>
        <v>8518068</v>
      </c>
      <c r="P22" s="45"/>
    </row>
    <row r="23" spans="1:16" ht="18.75" customHeight="1" x14ac:dyDescent="0.3">
      <c r="A23" s="181">
        <v>21</v>
      </c>
      <c r="B23" s="199" t="s">
        <v>1064</v>
      </c>
      <c r="C23" s="61">
        <v>381.7</v>
      </c>
      <c r="D23" s="61">
        <v>4.0860000000000003</v>
      </c>
      <c r="E23" s="61">
        <v>71.12</v>
      </c>
      <c r="F23" s="61">
        <v>0</v>
      </c>
      <c r="G23" s="70">
        <v>0</v>
      </c>
      <c r="H23" s="70">
        <v>0</v>
      </c>
      <c r="I23" s="70">
        <v>14.77</v>
      </c>
      <c r="J23" s="61">
        <v>0</v>
      </c>
      <c r="K23" s="61">
        <f t="shared" si="4"/>
        <v>471.67599999999999</v>
      </c>
      <c r="L23" s="194">
        <v>30000</v>
      </c>
      <c r="M23" s="63">
        <f t="shared" si="2"/>
        <v>14150280</v>
      </c>
      <c r="N23" s="71">
        <v>0.6</v>
      </c>
      <c r="O23" s="69">
        <f t="shared" si="0"/>
        <v>8490168</v>
      </c>
      <c r="P23" s="45"/>
    </row>
    <row r="24" spans="1:16" ht="18.75" customHeight="1" x14ac:dyDescent="0.3">
      <c r="A24" s="181">
        <v>22</v>
      </c>
      <c r="B24" s="199" t="s">
        <v>1065</v>
      </c>
      <c r="C24" s="61">
        <v>381.7</v>
      </c>
      <c r="D24" s="61">
        <v>4.0860000000000003</v>
      </c>
      <c r="E24" s="61">
        <v>71.12</v>
      </c>
      <c r="F24" s="61">
        <v>0</v>
      </c>
      <c r="G24" s="70">
        <v>0</v>
      </c>
      <c r="H24" s="70">
        <v>0</v>
      </c>
      <c r="I24" s="70">
        <v>14.77</v>
      </c>
      <c r="J24" s="61">
        <v>0</v>
      </c>
      <c r="K24" s="61">
        <f t="shared" si="4"/>
        <v>471.67599999999999</v>
      </c>
      <c r="L24" s="194">
        <v>30000</v>
      </c>
      <c r="M24" s="63">
        <f t="shared" si="2"/>
        <v>14150280</v>
      </c>
      <c r="N24" s="71">
        <v>0.6</v>
      </c>
      <c r="O24" s="69">
        <f t="shared" si="0"/>
        <v>8490168</v>
      </c>
      <c r="P24" s="45"/>
    </row>
    <row r="25" spans="1:16" ht="18.75" customHeight="1" x14ac:dyDescent="0.3">
      <c r="A25" s="181">
        <v>23</v>
      </c>
      <c r="B25" s="199" t="s">
        <v>1066</v>
      </c>
      <c r="C25" s="61">
        <v>381.7</v>
      </c>
      <c r="D25" s="61">
        <v>4.0860000000000003</v>
      </c>
      <c r="E25" s="61">
        <v>71.12</v>
      </c>
      <c r="F25" s="61">
        <v>0</v>
      </c>
      <c r="G25" s="70">
        <v>0</v>
      </c>
      <c r="H25" s="70">
        <v>0</v>
      </c>
      <c r="I25" s="70">
        <v>14.77</v>
      </c>
      <c r="J25" s="61">
        <v>0</v>
      </c>
      <c r="K25" s="61">
        <f t="shared" si="4"/>
        <v>471.67599999999999</v>
      </c>
      <c r="L25" s="194">
        <v>30000</v>
      </c>
      <c r="M25" s="63">
        <f t="shared" si="2"/>
        <v>14150280</v>
      </c>
      <c r="N25" s="71">
        <v>0.5</v>
      </c>
      <c r="O25" s="69">
        <f t="shared" si="0"/>
        <v>7075140</v>
      </c>
      <c r="P25" s="45"/>
    </row>
    <row r="26" spans="1:16" ht="18.75" customHeight="1" x14ac:dyDescent="0.3">
      <c r="A26" s="181">
        <v>24</v>
      </c>
      <c r="B26" s="199" t="s">
        <v>1067</v>
      </c>
      <c r="C26" s="61">
        <v>381.7</v>
      </c>
      <c r="D26" s="61">
        <v>4.0860000000000003</v>
      </c>
      <c r="E26" s="61">
        <v>71.12</v>
      </c>
      <c r="F26" s="61">
        <v>0</v>
      </c>
      <c r="G26" s="70">
        <v>0</v>
      </c>
      <c r="H26" s="70">
        <v>0</v>
      </c>
      <c r="I26" s="70">
        <v>14.77</v>
      </c>
      <c r="J26" s="61">
        <v>0</v>
      </c>
      <c r="K26" s="61">
        <f t="shared" si="4"/>
        <v>471.67599999999999</v>
      </c>
      <c r="L26" s="194">
        <v>30000</v>
      </c>
      <c r="M26" s="63">
        <f t="shared" si="2"/>
        <v>14150280</v>
      </c>
      <c r="N26" s="71">
        <v>0.4</v>
      </c>
      <c r="O26" s="69">
        <f t="shared" si="0"/>
        <v>5660112</v>
      </c>
      <c r="P26" s="45"/>
    </row>
    <row r="27" spans="1:16" ht="18.75" customHeight="1" x14ac:dyDescent="0.3">
      <c r="A27" s="181">
        <v>25</v>
      </c>
      <c r="B27" s="199" t="s">
        <v>47</v>
      </c>
      <c r="C27" s="61">
        <v>0</v>
      </c>
      <c r="D27" s="61">
        <v>0</v>
      </c>
      <c r="E27" s="61">
        <v>39.15</v>
      </c>
      <c r="F27" s="61">
        <v>0</v>
      </c>
      <c r="G27" s="70">
        <v>0</v>
      </c>
      <c r="H27" s="70">
        <v>0</v>
      </c>
      <c r="I27" s="70">
        <v>0</v>
      </c>
      <c r="J27" s="61">
        <v>0</v>
      </c>
      <c r="K27" s="61">
        <f t="shared" si="4"/>
        <v>39.15</v>
      </c>
      <c r="L27" s="194">
        <v>30000</v>
      </c>
      <c r="M27" s="63">
        <f t="shared" si="2"/>
        <v>1174500</v>
      </c>
      <c r="N27" s="71">
        <v>0</v>
      </c>
      <c r="O27" s="69">
        <f t="shared" si="0"/>
        <v>0</v>
      </c>
      <c r="P27" s="45"/>
    </row>
    <row r="28" spans="1:16" ht="18.75" customHeight="1" x14ac:dyDescent="0.3">
      <c r="A28" s="57"/>
      <c r="B28" s="59" t="s">
        <v>31</v>
      </c>
      <c r="C28" s="62">
        <f t="shared" ref="C28:K28" si="6">SUM(C4:C27)</f>
        <v>6758.8999999999987</v>
      </c>
      <c r="D28" s="62">
        <f t="shared" si="6"/>
        <v>73.547999999999988</v>
      </c>
      <c r="E28" s="62">
        <f t="shared" si="6"/>
        <v>1462.5299999999997</v>
      </c>
      <c r="F28" s="62">
        <f t="shared" si="6"/>
        <v>197.94</v>
      </c>
      <c r="G28" s="62">
        <f t="shared" si="6"/>
        <v>6896.17</v>
      </c>
      <c r="H28" s="62">
        <f t="shared" si="6"/>
        <v>50.78</v>
      </c>
      <c r="I28" s="62">
        <f t="shared" si="6"/>
        <v>236.32000000000005</v>
      </c>
      <c r="J28" s="62">
        <f t="shared" si="6"/>
        <v>523.95999999999992</v>
      </c>
      <c r="K28" s="62">
        <f t="shared" si="6"/>
        <v>16200.147999999997</v>
      </c>
      <c r="L28" s="74"/>
      <c r="M28" s="206">
        <f>SUM(M3:M27)</f>
        <v>534604884</v>
      </c>
      <c r="N28" s="207">
        <f>O28/M28</f>
        <v>0.65173401109444407</v>
      </c>
      <c r="O28" s="56">
        <f>SUM(O3:O27)</f>
        <v>348420185.39999998</v>
      </c>
      <c r="P28" s="45"/>
    </row>
    <row r="29" spans="1:16" ht="18.75" customHeight="1" x14ac:dyDescent="0.3">
      <c r="A29" s="184"/>
      <c r="B29" s="188"/>
      <c r="C29" s="185"/>
      <c r="D29" s="185"/>
      <c r="E29" s="185"/>
      <c r="F29" s="185"/>
      <c r="G29" s="186"/>
      <c r="H29" s="186"/>
      <c r="I29" s="186"/>
      <c r="J29" s="187"/>
      <c r="K29" s="189"/>
      <c r="L29" s="196"/>
      <c r="M29" s="195"/>
      <c r="N29" s="202"/>
      <c r="O29" s="183"/>
      <c r="P29" s="45"/>
    </row>
    <row r="30" spans="1:16" ht="18.75" customHeight="1" x14ac:dyDescent="0.3">
      <c r="A30" s="184"/>
      <c r="B30" s="188"/>
      <c r="C30" s="185"/>
      <c r="D30" s="185"/>
      <c r="E30" s="185"/>
      <c r="F30" s="185"/>
      <c r="G30" s="186"/>
      <c r="H30" s="186"/>
      <c r="I30" s="186"/>
      <c r="J30" s="187"/>
      <c r="K30" s="189"/>
      <c r="L30" s="196"/>
      <c r="M30" s="195"/>
      <c r="N30" s="202"/>
      <c r="O30" s="185">
        <f>O28+O64</f>
        <v>706538455.20000005</v>
      </c>
      <c r="P30" s="45"/>
    </row>
    <row r="31" spans="1:16" ht="18.75" customHeight="1" x14ac:dyDescent="0.3">
      <c r="A31" s="184"/>
      <c r="B31" s="188"/>
      <c r="C31" s="185"/>
      <c r="D31" s="185"/>
      <c r="E31" s="185"/>
      <c r="F31" s="185"/>
      <c r="G31" s="186"/>
      <c r="H31" s="186"/>
      <c r="I31" s="186"/>
      <c r="J31" s="187"/>
      <c r="K31" s="189"/>
      <c r="L31" s="196"/>
      <c r="M31" s="195"/>
      <c r="N31" s="202"/>
      <c r="O31" s="183"/>
      <c r="P31" s="45"/>
    </row>
    <row r="32" spans="1:16" ht="18.75" customHeight="1" x14ac:dyDescent="0.3">
      <c r="A32" s="184"/>
      <c r="B32" s="188"/>
      <c r="C32" s="185"/>
      <c r="D32" s="185"/>
      <c r="E32" s="185"/>
      <c r="F32" s="185"/>
      <c r="G32" s="186"/>
      <c r="H32" s="186"/>
      <c r="I32" s="186"/>
      <c r="J32" s="187"/>
      <c r="K32" s="189"/>
      <c r="L32" s="196"/>
      <c r="M32" s="195"/>
      <c r="N32" s="202"/>
      <c r="O32" s="183"/>
      <c r="P32" s="45"/>
    </row>
    <row r="33" spans="1:21" ht="18.75" customHeight="1" x14ac:dyDescent="0.3">
      <c r="A33" s="184"/>
      <c r="B33" s="188"/>
      <c r="C33" s="185"/>
      <c r="D33" s="185"/>
      <c r="E33" s="185"/>
      <c r="F33" s="185"/>
      <c r="G33" s="186"/>
      <c r="H33" s="186"/>
      <c r="I33" s="186"/>
      <c r="J33" s="187"/>
      <c r="K33" s="189"/>
      <c r="L33" s="196"/>
      <c r="M33" s="195"/>
      <c r="N33" s="202"/>
      <c r="O33" s="183"/>
      <c r="P33" s="45"/>
    </row>
    <row r="34" spans="1:21" ht="20.25" x14ac:dyDescent="0.3">
      <c r="A34" s="184"/>
      <c r="B34" s="190"/>
      <c r="C34" s="185"/>
      <c r="D34" s="185"/>
      <c r="E34" s="185"/>
      <c r="F34" s="185"/>
      <c r="G34" s="186"/>
      <c r="H34" s="186"/>
      <c r="I34" s="186"/>
      <c r="J34" s="187"/>
      <c r="K34" s="189"/>
      <c r="L34" s="196"/>
      <c r="M34" s="195"/>
      <c r="N34" s="202"/>
      <c r="O34" s="183"/>
      <c r="P34" s="45"/>
    </row>
    <row r="35" spans="1:21" ht="18.75" x14ac:dyDescent="0.3">
      <c r="A35" s="184"/>
      <c r="B35" s="188"/>
      <c r="C35" s="185"/>
      <c r="D35" s="185"/>
      <c r="E35" s="185"/>
      <c r="F35" s="185"/>
      <c r="G35" s="186"/>
      <c r="H35" s="186"/>
      <c r="I35" s="186"/>
      <c r="J35" s="187"/>
      <c r="K35" s="189"/>
      <c r="L35" s="196"/>
      <c r="M35" s="197"/>
      <c r="N35" s="203"/>
      <c r="O35" s="191"/>
      <c r="P35" s="52"/>
    </row>
    <row r="36" spans="1:21" ht="18.75" customHeight="1" x14ac:dyDescent="0.3">
      <c r="A36" s="184"/>
      <c r="B36" s="188"/>
      <c r="C36" s="185"/>
      <c r="D36" s="185"/>
      <c r="E36" s="185"/>
      <c r="F36" s="185"/>
      <c r="G36" s="186"/>
      <c r="H36" s="186"/>
      <c r="I36" s="186"/>
      <c r="J36" s="187"/>
      <c r="K36" s="189"/>
      <c r="L36" s="196"/>
      <c r="M36" s="193"/>
      <c r="N36" s="202"/>
      <c r="O36" s="55"/>
      <c r="P36" s="53"/>
      <c r="Q36" s="53"/>
      <c r="R36" s="53"/>
      <c r="S36" s="53"/>
      <c r="T36" s="53"/>
      <c r="U36" s="53"/>
    </row>
    <row r="37" spans="1:21" ht="18.75" customHeight="1" x14ac:dyDescent="0.3">
      <c r="A37" s="314" t="s">
        <v>1068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177"/>
      <c r="Q37" s="53"/>
      <c r="R37" s="53"/>
      <c r="S37" s="53"/>
      <c r="T37" s="53"/>
      <c r="U37" s="53"/>
    </row>
    <row r="38" spans="1:21" ht="65.25" customHeight="1" x14ac:dyDescent="0.3">
      <c r="A38" s="178" t="s">
        <v>58</v>
      </c>
      <c r="B38" s="178" t="s">
        <v>59</v>
      </c>
      <c r="C38" s="179" t="s">
        <v>60</v>
      </c>
      <c r="D38" s="179" t="s">
        <v>1057</v>
      </c>
      <c r="E38" s="179" t="s">
        <v>61</v>
      </c>
      <c r="F38" s="179" t="s">
        <v>1069</v>
      </c>
      <c r="G38" s="180" t="s">
        <v>63</v>
      </c>
      <c r="H38" s="180" t="s">
        <v>64</v>
      </c>
      <c r="I38" s="180" t="s">
        <v>65</v>
      </c>
      <c r="J38" s="179" t="s">
        <v>1058</v>
      </c>
      <c r="K38" s="179" t="s">
        <v>66</v>
      </c>
      <c r="L38" s="56" t="s">
        <v>48</v>
      </c>
      <c r="M38" s="56" t="s">
        <v>49</v>
      </c>
      <c r="N38" s="201" t="s">
        <v>50</v>
      </c>
      <c r="O38" s="56" t="s">
        <v>67</v>
      </c>
      <c r="P38" s="53"/>
      <c r="Q38" s="53"/>
      <c r="R38" s="53"/>
      <c r="S38" s="53"/>
      <c r="T38" s="53"/>
      <c r="U38" s="53"/>
    </row>
    <row r="39" spans="1:21" ht="33" x14ac:dyDescent="0.3">
      <c r="A39" s="181">
        <v>1</v>
      </c>
      <c r="B39" s="181" t="s">
        <v>1070</v>
      </c>
      <c r="C39" s="61"/>
      <c r="D39" s="61"/>
      <c r="E39" s="61"/>
      <c r="F39" s="61"/>
      <c r="G39" s="70"/>
      <c r="H39" s="70"/>
      <c r="I39" s="70"/>
      <c r="J39" s="61"/>
      <c r="K39" s="61"/>
      <c r="L39" s="69"/>
      <c r="M39" s="69">
        <v>50738418</v>
      </c>
      <c r="N39" s="72">
        <v>1</v>
      </c>
      <c r="O39" s="69">
        <f>M39*N39</f>
        <v>50738418</v>
      </c>
      <c r="P39" s="53"/>
      <c r="Q39" s="53"/>
      <c r="R39" s="53"/>
      <c r="S39" s="53"/>
      <c r="T39" s="53"/>
      <c r="U39" s="53"/>
    </row>
    <row r="40" spans="1:21" ht="18.75" customHeight="1" x14ac:dyDescent="0.3">
      <c r="A40" s="181">
        <v>2</v>
      </c>
      <c r="B40" s="199" t="s">
        <v>1059</v>
      </c>
      <c r="C40" s="61">
        <v>0</v>
      </c>
      <c r="D40" s="61">
        <v>0</v>
      </c>
      <c r="E40" s="61">
        <v>0</v>
      </c>
      <c r="F40" s="61">
        <v>0</v>
      </c>
      <c r="G40" s="70">
        <v>1761.59</v>
      </c>
      <c r="H40" s="70">
        <v>0</v>
      </c>
      <c r="I40" s="70">
        <v>0</v>
      </c>
      <c r="J40" s="61">
        <v>0</v>
      </c>
      <c r="K40" s="61">
        <f>SUM(C40:J40)</f>
        <v>1761.59</v>
      </c>
      <c r="L40" s="194">
        <v>30000</v>
      </c>
      <c r="M40" s="63">
        <f>K40*L40</f>
        <v>52847700</v>
      </c>
      <c r="N40" s="71">
        <v>0.66</v>
      </c>
      <c r="O40" s="69">
        <f t="shared" ref="O40:O63" si="7">M40*N40</f>
        <v>34879482</v>
      </c>
      <c r="P40" s="46">
        <f>K40</f>
        <v>1761.59</v>
      </c>
      <c r="Q40" s="45"/>
      <c r="R40" s="45"/>
      <c r="S40" s="45"/>
      <c r="T40" s="45"/>
      <c r="U40" s="45"/>
    </row>
    <row r="41" spans="1:21" ht="18.75" customHeight="1" x14ac:dyDescent="0.3">
      <c r="A41" s="181">
        <v>3</v>
      </c>
      <c r="B41" s="199" t="s">
        <v>1060</v>
      </c>
      <c r="C41" s="61">
        <v>0</v>
      </c>
      <c r="D41" s="61">
        <v>0</v>
      </c>
      <c r="E41" s="61">
        <v>0</v>
      </c>
      <c r="F41" s="61">
        <v>0</v>
      </c>
      <c r="G41" s="70">
        <v>1761.59</v>
      </c>
      <c r="H41" s="70">
        <v>0</v>
      </c>
      <c r="I41" s="70">
        <v>0</v>
      </c>
      <c r="J41" s="61">
        <v>0</v>
      </c>
      <c r="K41" s="61">
        <f t="shared" ref="K41:K49" si="8">SUM(C41:J41)</f>
        <v>1761.59</v>
      </c>
      <c r="L41" s="194">
        <v>30000</v>
      </c>
      <c r="M41" s="63">
        <f t="shared" ref="M41:M63" si="9">K41*L41</f>
        <v>52847700</v>
      </c>
      <c r="N41" s="71">
        <v>0.66</v>
      </c>
      <c r="O41" s="69">
        <f t="shared" si="7"/>
        <v>34879482</v>
      </c>
      <c r="P41" s="46">
        <f t="shared" ref="P41:P44" si="10">K41</f>
        <v>1761.59</v>
      </c>
      <c r="Q41" s="45"/>
      <c r="R41" s="45"/>
      <c r="S41" s="45"/>
      <c r="T41" s="45"/>
      <c r="U41" s="45"/>
    </row>
    <row r="42" spans="1:21" ht="18.75" customHeight="1" x14ac:dyDescent="0.3">
      <c r="A42" s="181">
        <v>4</v>
      </c>
      <c r="B42" s="199" t="s">
        <v>1061</v>
      </c>
      <c r="C42" s="61">
        <v>0</v>
      </c>
      <c r="D42" s="61">
        <v>0</v>
      </c>
      <c r="E42" s="61">
        <v>0</v>
      </c>
      <c r="F42" s="61">
        <v>0</v>
      </c>
      <c r="G42" s="70">
        <v>1761.59</v>
      </c>
      <c r="H42" s="70">
        <v>0</v>
      </c>
      <c r="I42" s="70">
        <v>0</v>
      </c>
      <c r="J42" s="61">
        <v>0</v>
      </c>
      <c r="K42" s="61">
        <f t="shared" si="8"/>
        <v>1761.59</v>
      </c>
      <c r="L42" s="194">
        <v>30000</v>
      </c>
      <c r="M42" s="63">
        <f t="shared" si="9"/>
        <v>52847700</v>
      </c>
      <c r="N42" s="71">
        <v>0.66</v>
      </c>
      <c r="O42" s="69">
        <f t="shared" si="7"/>
        <v>34879482</v>
      </c>
      <c r="P42" s="46">
        <f t="shared" si="10"/>
        <v>1761.59</v>
      </c>
      <c r="Q42" s="45"/>
      <c r="R42" s="45"/>
      <c r="S42" s="45"/>
      <c r="T42" s="45"/>
      <c r="U42" s="45"/>
    </row>
    <row r="43" spans="1:21" ht="18.75" customHeight="1" x14ac:dyDescent="0.3">
      <c r="A43" s="181">
        <v>5</v>
      </c>
      <c r="B43" s="200" t="s">
        <v>32</v>
      </c>
      <c r="C43" s="61">
        <v>0</v>
      </c>
      <c r="D43" s="61">
        <v>0</v>
      </c>
      <c r="E43" s="61">
        <v>72.400000000000006</v>
      </c>
      <c r="F43" s="61">
        <v>0</v>
      </c>
      <c r="G43" s="70">
        <v>1717.52</v>
      </c>
      <c r="H43" s="61">
        <f>19.98+28+22.78</f>
        <v>70.760000000000005</v>
      </c>
      <c r="I43" s="70">
        <v>0</v>
      </c>
      <c r="J43" s="61">
        <v>0</v>
      </c>
      <c r="K43" s="61">
        <f t="shared" si="8"/>
        <v>1860.68</v>
      </c>
      <c r="L43" s="194">
        <v>30000</v>
      </c>
      <c r="M43" s="63">
        <f t="shared" si="9"/>
        <v>55820400</v>
      </c>
      <c r="N43" s="71">
        <v>0.5</v>
      </c>
      <c r="O43" s="69">
        <f t="shared" si="7"/>
        <v>27910200</v>
      </c>
      <c r="P43" s="46">
        <f t="shared" si="10"/>
        <v>1860.68</v>
      </c>
      <c r="Q43" s="45"/>
      <c r="R43" s="45"/>
      <c r="S43" s="45"/>
      <c r="T43" s="45"/>
      <c r="U43" s="45"/>
    </row>
    <row r="44" spans="1:21" ht="18.75" customHeight="1" x14ac:dyDescent="0.3">
      <c r="A44" s="181">
        <v>6</v>
      </c>
      <c r="B44" s="200" t="s">
        <v>1062</v>
      </c>
      <c r="C44" s="61">
        <v>86.08</v>
      </c>
      <c r="D44" s="61">
        <v>0</v>
      </c>
      <c r="E44" s="61">
        <v>72.400000000000006</v>
      </c>
      <c r="F44" s="61">
        <v>0</v>
      </c>
      <c r="G44" s="70">
        <v>0</v>
      </c>
      <c r="H44" s="70">
        <v>0</v>
      </c>
      <c r="I44" s="70">
        <v>0</v>
      </c>
      <c r="J44" s="61">
        <f>232.57+35.15+367.9</f>
        <v>635.61999999999989</v>
      </c>
      <c r="K44" s="61">
        <f t="shared" si="8"/>
        <v>794.09999999999991</v>
      </c>
      <c r="L44" s="194">
        <v>30000</v>
      </c>
      <c r="M44" s="63">
        <f t="shared" si="9"/>
        <v>23822999.999999996</v>
      </c>
      <c r="N44" s="71">
        <v>0.55000000000000004</v>
      </c>
      <c r="O44" s="69">
        <f t="shared" si="7"/>
        <v>13102649.999999998</v>
      </c>
      <c r="P44" s="46">
        <f t="shared" si="10"/>
        <v>794.09999999999991</v>
      </c>
      <c r="Q44" s="45"/>
      <c r="R44" s="45"/>
      <c r="S44" s="45"/>
      <c r="T44" s="45"/>
      <c r="U44" s="45"/>
    </row>
    <row r="45" spans="1:21" ht="18.75" customHeight="1" x14ac:dyDescent="0.3">
      <c r="A45" s="181">
        <v>7</v>
      </c>
      <c r="B45" s="199" t="s">
        <v>33</v>
      </c>
      <c r="C45" s="61">
        <v>413.37</v>
      </c>
      <c r="D45" s="61">
        <v>12.266</v>
      </c>
      <c r="E45" s="61">
        <v>71.12</v>
      </c>
      <c r="F45" s="61">
        <v>0</v>
      </c>
      <c r="G45" s="70">
        <v>0</v>
      </c>
      <c r="H45" s="70">
        <v>0</v>
      </c>
      <c r="I45" s="70">
        <v>0</v>
      </c>
      <c r="J45" s="61">
        <v>0</v>
      </c>
      <c r="K45" s="61">
        <f t="shared" si="8"/>
        <v>496.75600000000003</v>
      </c>
      <c r="L45" s="194">
        <v>30000</v>
      </c>
      <c r="M45" s="63">
        <f t="shared" si="9"/>
        <v>14902680</v>
      </c>
      <c r="N45" s="71">
        <v>0.72</v>
      </c>
      <c r="O45" s="69">
        <f t="shared" si="7"/>
        <v>10729929.6</v>
      </c>
      <c r="P45" s="46"/>
      <c r="Q45" s="45"/>
      <c r="R45" s="45"/>
      <c r="S45" s="45"/>
      <c r="T45" s="45"/>
      <c r="U45" s="45"/>
    </row>
    <row r="46" spans="1:21" ht="18.75" customHeight="1" x14ac:dyDescent="0.3">
      <c r="A46" s="181">
        <v>8</v>
      </c>
      <c r="B46" s="199" t="s">
        <v>34</v>
      </c>
      <c r="C46" s="61">
        <v>413.37</v>
      </c>
      <c r="D46" s="61">
        <v>12.266</v>
      </c>
      <c r="E46" s="61">
        <v>71.12</v>
      </c>
      <c r="F46" s="61">
        <v>0</v>
      </c>
      <c r="G46" s="70">
        <v>0</v>
      </c>
      <c r="H46" s="70">
        <v>0</v>
      </c>
      <c r="I46" s="70">
        <v>0</v>
      </c>
      <c r="J46" s="61">
        <v>0</v>
      </c>
      <c r="K46" s="61">
        <f t="shared" si="8"/>
        <v>496.75600000000003</v>
      </c>
      <c r="L46" s="194">
        <v>30000</v>
      </c>
      <c r="M46" s="63">
        <f t="shared" si="9"/>
        <v>14902680</v>
      </c>
      <c r="N46" s="71">
        <v>0.72</v>
      </c>
      <c r="O46" s="69">
        <f t="shared" si="7"/>
        <v>10729929.6</v>
      </c>
      <c r="P46" s="45"/>
      <c r="Q46" s="45"/>
      <c r="R46" s="45"/>
      <c r="S46" s="45"/>
      <c r="T46" s="45"/>
      <c r="U46" s="45"/>
    </row>
    <row r="47" spans="1:21" ht="18.75" customHeight="1" x14ac:dyDescent="0.3">
      <c r="A47" s="181">
        <v>9</v>
      </c>
      <c r="B47" s="199" t="s">
        <v>35</v>
      </c>
      <c r="C47" s="61">
        <v>413.37</v>
      </c>
      <c r="D47" s="61">
        <v>12.266</v>
      </c>
      <c r="E47" s="61">
        <v>71.12</v>
      </c>
      <c r="F47" s="61">
        <v>0</v>
      </c>
      <c r="G47" s="70">
        <v>0</v>
      </c>
      <c r="H47" s="70">
        <v>0</v>
      </c>
      <c r="I47" s="70">
        <v>0</v>
      </c>
      <c r="J47" s="61">
        <v>0</v>
      </c>
      <c r="K47" s="61">
        <f t="shared" si="8"/>
        <v>496.75600000000003</v>
      </c>
      <c r="L47" s="194">
        <v>30000</v>
      </c>
      <c r="M47" s="63">
        <f t="shared" si="9"/>
        <v>14902680</v>
      </c>
      <c r="N47" s="71">
        <v>0.72</v>
      </c>
      <c r="O47" s="69">
        <f t="shared" si="7"/>
        <v>10729929.6</v>
      </c>
      <c r="P47" s="45"/>
      <c r="Q47" s="45"/>
      <c r="R47" s="45"/>
      <c r="S47" s="45"/>
      <c r="T47" s="45"/>
      <c r="U47" s="45"/>
    </row>
    <row r="48" spans="1:21" ht="18.75" customHeight="1" x14ac:dyDescent="0.3">
      <c r="A48" s="181">
        <v>10</v>
      </c>
      <c r="B48" s="199" t="s">
        <v>36</v>
      </c>
      <c r="C48" s="61">
        <v>413.37</v>
      </c>
      <c r="D48" s="61">
        <v>12.266</v>
      </c>
      <c r="E48" s="61">
        <v>71.12</v>
      </c>
      <c r="F48" s="61">
        <v>0</v>
      </c>
      <c r="G48" s="70">
        <v>0</v>
      </c>
      <c r="H48" s="70">
        <v>0</v>
      </c>
      <c r="I48" s="70">
        <v>0</v>
      </c>
      <c r="J48" s="61">
        <v>0</v>
      </c>
      <c r="K48" s="61">
        <f t="shared" si="8"/>
        <v>496.75600000000003</v>
      </c>
      <c r="L48" s="194">
        <v>30000</v>
      </c>
      <c r="M48" s="63">
        <f t="shared" si="9"/>
        <v>14902680</v>
      </c>
      <c r="N48" s="71">
        <v>0.72</v>
      </c>
      <c r="O48" s="69">
        <f t="shared" si="7"/>
        <v>10729929.6</v>
      </c>
      <c r="P48" s="45"/>
      <c r="Q48" s="45"/>
      <c r="R48" s="45"/>
      <c r="S48" s="45"/>
      <c r="T48" s="45"/>
      <c r="U48" s="45"/>
    </row>
    <row r="49" spans="1:21" ht="18.75" customHeight="1" x14ac:dyDescent="0.3">
      <c r="A49" s="181">
        <v>11</v>
      </c>
      <c r="B49" s="199" t="s">
        <v>37</v>
      </c>
      <c r="C49" s="61">
        <v>413.37</v>
      </c>
      <c r="D49" s="61">
        <v>12.266</v>
      </c>
      <c r="E49" s="61">
        <v>71.12</v>
      </c>
      <c r="F49" s="61">
        <v>0</v>
      </c>
      <c r="G49" s="70">
        <v>0</v>
      </c>
      <c r="H49" s="70">
        <v>0</v>
      </c>
      <c r="I49" s="70">
        <v>0</v>
      </c>
      <c r="J49" s="61">
        <v>0</v>
      </c>
      <c r="K49" s="61">
        <f t="shared" si="8"/>
        <v>496.75600000000003</v>
      </c>
      <c r="L49" s="194">
        <v>30000</v>
      </c>
      <c r="M49" s="63">
        <f t="shared" si="9"/>
        <v>14902680</v>
      </c>
      <c r="N49" s="71">
        <v>0.72</v>
      </c>
      <c r="O49" s="69">
        <f t="shared" si="7"/>
        <v>10729929.6</v>
      </c>
      <c r="P49" s="45"/>
      <c r="Q49" s="45"/>
      <c r="R49" s="45"/>
      <c r="S49" s="45"/>
      <c r="T49" s="45"/>
      <c r="U49" s="45"/>
    </row>
    <row r="50" spans="1:21" ht="18.75" customHeight="1" x14ac:dyDescent="0.3">
      <c r="A50" s="181">
        <v>12</v>
      </c>
      <c r="B50" s="199" t="s">
        <v>38</v>
      </c>
      <c r="C50" s="61">
        <v>302.20999999999998</v>
      </c>
      <c r="D50" s="61">
        <v>2.04</v>
      </c>
      <c r="E50" s="61">
        <v>71.12</v>
      </c>
      <c r="F50" s="61">
        <v>112.72</v>
      </c>
      <c r="G50" s="70">
        <v>0</v>
      </c>
      <c r="H50" s="70">
        <v>0</v>
      </c>
      <c r="I50" s="70">
        <v>0</v>
      </c>
      <c r="J50" s="61">
        <v>3.37</v>
      </c>
      <c r="K50" s="61">
        <f t="shared" ref="K50" si="11">SUM(C50:J50)</f>
        <v>491.46000000000004</v>
      </c>
      <c r="L50" s="194">
        <v>30000</v>
      </c>
      <c r="M50" s="63">
        <f t="shared" si="9"/>
        <v>14743800.000000002</v>
      </c>
      <c r="N50" s="71">
        <v>0.67</v>
      </c>
      <c r="O50" s="69">
        <f t="shared" si="7"/>
        <v>9878346.0000000019</v>
      </c>
      <c r="P50" s="45"/>
      <c r="Q50" s="45"/>
      <c r="R50" s="45"/>
      <c r="S50" s="45"/>
      <c r="T50" s="45"/>
      <c r="U50" s="45"/>
    </row>
    <row r="51" spans="1:21" ht="18.75" customHeight="1" x14ac:dyDescent="0.3">
      <c r="A51" s="181">
        <v>13</v>
      </c>
      <c r="B51" s="199" t="s">
        <v>39</v>
      </c>
      <c r="C51" s="61">
        <v>414.92</v>
      </c>
      <c r="D51" s="61">
        <v>12.266</v>
      </c>
      <c r="E51" s="61">
        <v>71.12</v>
      </c>
      <c r="F51" s="61">
        <v>0</v>
      </c>
      <c r="G51" s="70">
        <v>0</v>
      </c>
      <c r="H51" s="70">
        <v>0</v>
      </c>
      <c r="I51" s="70">
        <v>0</v>
      </c>
      <c r="J51" s="61">
        <v>0</v>
      </c>
      <c r="K51" s="61">
        <f t="shared" ref="K51:K56" si="12">SUM(C51:J51)</f>
        <v>498.30600000000004</v>
      </c>
      <c r="L51" s="194">
        <v>30000</v>
      </c>
      <c r="M51" s="63">
        <f t="shared" si="9"/>
        <v>14949180.000000002</v>
      </c>
      <c r="N51" s="71">
        <v>0.67</v>
      </c>
      <c r="O51" s="69">
        <f t="shared" si="7"/>
        <v>10015950.600000001</v>
      </c>
      <c r="P51" s="45"/>
      <c r="Q51" s="45"/>
      <c r="R51" s="45"/>
      <c r="S51" s="45"/>
      <c r="T51" s="45"/>
      <c r="U51" s="45"/>
    </row>
    <row r="52" spans="1:21" ht="18.75" customHeight="1" x14ac:dyDescent="0.3">
      <c r="A52" s="181">
        <v>14</v>
      </c>
      <c r="B52" s="199" t="s">
        <v>40</v>
      </c>
      <c r="C52" s="61">
        <v>413.37</v>
      </c>
      <c r="D52" s="61">
        <v>12.266</v>
      </c>
      <c r="E52" s="61">
        <v>71.12</v>
      </c>
      <c r="F52" s="61">
        <v>0</v>
      </c>
      <c r="G52" s="70">
        <v>0</v>
      </c>
      <c r="H52" s="70">
        <v>0</v>
      </c>
      <c r="I52" s="70">
        <v>0</v>
      </c>
      <c r="J52" s="61">
        <v>0</v>
      </c>
      <c r="K52" s="61">
        <f t="shared" si="12"/>
        <v>496.75600000000003</v>
      </c>
      <c r="L52" s="194">
        <v>30000</v>
      </c>
      <c r="M52" s="63">
        <f t="shared" si="9"/>
        <v>14902680</v>
      </c>
      <c r="N52" s="71">
        <v>0.67</v>
      </c>
      <c r="O52" s="69">
        <f t="shared" si="7"/>
        <v>9984795.6000000015</v>
      </c>
      <c r="P52" s="45"/>
      <c r="Q52" s="45"/>
      <c r="R52" s="45"/>
      <c r="S52" s="45"/>
      <c r="T52" s="45"/>
      <c r="U52" s="45"/>
    </row>
    <row r="53" spans="1:21" ht="18.75" customHeight="1" x14ac:dyDescent="0.3">
      <c r="A53" s="181">
        <v>15</v>
      </c>
      <c r="B53" s="199" t="s">
        <v>41</v>
      </c>
      <c r="C53" s="61">
        <v>413.37</v>
      </c>
      <c r="D53" s="61">
        <v>12.266</v>
      </c>
      <c r="E53" s="61">
        <v>71.12</v>
      </c>
      <c r="F53" s="61">
        <v>0</v>
      </c>
      <c r="G53" s="70">
        <v>0</v>
      </c>
      <c r="H53" s="70">
        <v>0</v>
      </c>
      <c r="I53" s="70">
        <v>0</v>
      </c>
      <c r="J53" s="61">
        <v>0</v>
      </c>
      <c r="K53" s="61">
        <f t="shared" si="12"/>
        <v>496.75600000000003</v>
      </c>
      <c r="L53" s="194">
        <v>30000</v>
      </c>
      <c r="M53" s="63">
        <f t="shared" si="9"/>
        <v>14902680</v>
      </c>
      <c r="N53" s="71">
        <v>0.67</v>
      </c>
      <c r="O53" s="69">
        <f t="shared" si="7"/>
        <v>9984795.6000000015</v>
      </c>
      <c r="P53" s="45"/>
      <c r="Q53" s="45"/>
      <c r="R53" s="45"/>
      <c r="S53" s="45"/>
      <c r="T53" s="45"/>
      <c r="U53" s="45"/>
    </row>
    <row r="54" spans="1:21" ht="18.75" customHeight="1" x14ac:dyDescent="0.3">
      <c r="A54" s="181">
        <v>16</v>
      </c>
      <c r="B54" s="199" t="s">
        <v>42</v>
      </c>
      <c r="C54" s="61">
        <v>413.37</v>
      </c>
      <c r="D54" s="61">
        <v>12.266</v>
      </c>
      <c r="E54" s="61">
        <v>71.12</v>
      </c>
      <c r="F54" s="61">
        <v>0</v>
      </c>
      <c r="G54" s="70">
        <v>0</v>
      </c>
      <c r="H54" s="70">
        <v>0</v>
      </c>
      <c r="I54" s="70">
        <v>0</v>
      </c>
      <c r="J54" s="61">
        <v>0</v>
      </c>
      <c r="K54" s="61">
        <f t="shared" si="12"/>
        <v>496.75600000000003</v>
      </c>
      <c r="L54" s="194">
        <v>30000</v>
      </c>
      <c r="M54" s="63">
        <f t="shared" si="9"/>
        <v>14902680</v>
      </c>
      <c r="N54" s="71">
        <v>0.55000000000000004</v>
      </c>
      <c r="O54" s="69">
        <f t="shared" si="7"/>
        <v>8196474.0000000009</v>
      </c>
      <c r="P54" s="45"/>
      <c r="Q54" s="45"/>
      <c r="R54" s="45"/>
      <c r="S54" s="45"/>
      <c r="T54" s="45"/>
      <c r="U54" s="45"/>
    </row>
    <row r="55" spans="1:21" ht="18.75" customHeight="1" x14ac:dyDescent="0.3">
      <c r="A55" s="181">
        <v>17</v>
      </c>
      <c r="B55" s="199" t="s">
        <v>43</v>
      </c>
      <c r="C55" s="61">
        <v>413.37</v>
      </c>
      <c r="D55" s="61">
        <v>12.266</v>
      </c>
      <c r="E55" s="61">
        <v>71.12</v>
      </c>
      <c r="F55" s="61">
        <v>0</v>
      </c>
      <c r="G55" s="70">
        <v>0</v>
      </c>
      <c r="H55" s="70">
        <v>0</v>
      </c>
      <c r="I55" s="70">
        <v>0</v>
      </c>
      <c r="J55" s="61">
        <v>0</v>
      </c>
      <c r="K55" s="61">
        <f t="shared" si="12"/>
        <v>496.75600000000003</v>
      </c>
      <c r="L55" s="194">
        <v>30000</v>
      </c>
      <c r="M55" s="63">
        <f t="shared" si="9"/>
        <v>14902680</v>
      </c>
      <c r="N55" s="71">
        <v>0.55000000000000004</v>
      </c>
      <c r="O55" s="69">
        <f t="shared" si="7"/>
        <v>8196474.0000000009</v>
      </c>
      <c r="P55" s="45"/>
      <c r="Q55" s="45"/>
      <c r="R55" s="45"/>
      <c r="S55" s="45"/>
      <c r="T55" s="45"/>
      <c r="U55" s="45"/>
    </row>
    <row r="56" spans="1:21" ht="18.75" customHeight="1" x14ac:dyDescent="0.3">
      <c r="A56" s="181">
        <v>18</v>
      </c>
      <c r="B56" s="199" t="s">
        <v>44</v>
      </c>
      <c r="C56" s="61">
        <v>413.37</v>
      </c>
      <c r="D56" s="61">
        <v>12.266</v>
      </c>
      <c r="E56" s="61">
        <v>71.12</v>
      </c>
      <c r="F56" s="61">
        <v>0</v>
      </c>
      <c r="G56" s="70">
        <v>0</v>
      </c>
      <c r="H56" s="70">
        <v>0</v>
      </c>
      <c r="I56" s="70">
        <v>0</v>
      </c>
      <c r="J56" s="61">
        <v>0</v>
      </c>
      <c r="K56" s="61">
        <f t="shared" si="12"/>
        <v>496.75600000000003</v>
      </c>
      <c r="L56" s="194">
        <v>30000</v>
      </c>
      <c r="M56" s="63">
        <f t="shared" si="9"/>
        <v>14902680</v>
      </c>
      <c r="N56" s="71">
        <v>0.55000000000000004</v>
      </c>
      <c r="O56" s="69">
        <f t="shared" si="7"/>
        <v>8196474.0000000009</v>
      </c>
      <c r="P56" s="45"/>
      <c r="Q56" s="45"/>
      <c r="R56" s="45"/>
      <c r="S56" s="45"/>
      <c r="T56" s="45"/>
      <c r="U56" s="45"/>
    </row>
    <row r="57" spans="1:21" ht="18.75" customHeight="1" x14ac:dyDescent="0.3">
      <c r="A57" s="181">
        <v>19</v>
      </c>
      <c r="B57" s="199" t="s">
        <v>45</v>
      </c>
      <c r="C57" s="61">
        <v>304.13</v>
      </c>
      <c r="D57" s="61">
        <v>2.04</v>
      </c>
      <c r="E57" s="61">
        <v>71.12</v>
      </c>
      <c r="F57" s="61">
        <v>110.79</v>
      </c>
      <c r="G57" s="70">
        <v>0</v>
      </c>
      <c r="H57" s="70">
        <v>0</v>
      </c>
      <c r="I57" s="70" t="s">
        <v>1063</v>
      </c>
      <c r="J57" s="61">
        <v>3.37</v>
      </c>
      <c r="K57" s="61">
        <f>SUM(C57:J57)</f>
        <v>491.45000000000005</v>
      </c>
      <c r="L57" s="194">
        <v>30000</v>
      </c>
      <c r="M57" s="63">
        <f t="shared" si="9"/>
        <v>14743500.000000002</v>
      </c>
      <c r="N57" s="71">
        <v>0.55000000000000004</v>
      </c>
      <c r="O57" s="69">
        <f t="shared" si="7"/>
        <v>8108925.0000000019</v>
      </c>
      <c r="P57" s="45"/>
      <c r="Q57" s="45"/>
      <c r="R57" s="45"/>
      <c r="S57" s="45"/>
      <c r="T57" s="45"/>
      <c r="U57" s="45"/>
    </row>
    <row r="58" spans="1:21" ht="18.75" customHeight="1" x14ac:dyDescent="0.3">
      <c r="A58" s="181">
        <v>20</v>
      </c>
      <c r="B58" s="199" t="s">
        <v>46</v>
      </c>
      <c r="C58" s="61">
        <v>414.92</v>
      </c>
      <c r="D58" s="61">
        <v>12.266</v>
      </c>
      <c r="E58" s="61">
        <v>71.12</v>
      </c>
      <c r="F58" s="61">
        <v>0</v>
      </c>
      <c r="G58" s="70">
        <v>0</v>
      </c>
      <c r="H58" s="70">
        <v>0</v>
      </c>
      <c r="I58" s="70">
        <v>0</v>
      </c>
      <c r="J58" s="61">
        <v>0</v>
      </c>
      <c r="K58" s="61">
        <f t="shared" ref="K58:K63" si="13">SUM(C58:J58)</f>
        <v>498.30600000000004</v>
      </c>
      <c r="L58" s="194">
        <v>30000</v>
      </c>
      <c r="M58" s="63">
        <f t="shared" si="9"/>
        <v>14949180.000000002</v>
      </c>
      <c r="N58" s="71">
        <v>0.55000000000000004</v>
      </c>
      <c r="O58" s="69">
        <f t="shared" si="7"/>
        <v>8222049.0000000019</v>
      </c>
      <c r="P58" s="45"/>
      <c r="Q58" s="45"/>
      <c r="R58" s="45"/>
      <c r="S58" s="45"/>
      <c r="T58" s="45"/>
      <c r="U58" s="45"/>
    </row>
    <row r="59" spans="1:21" ht="18.75" customHeight="1" x14ac:dyDescent="0.3">
      <c r="A59" s="181">
        <v>21</v>
      </c>
      <c r="B59" s="199" t="s">
        <v>1064</v>
      </c>
      <c r="C59" s="61">
        <v>413.37</v>
      </c>
      <c r="D59" s="61">
        <v>12.266</v>
      </c>
      <c r="E59" s="61">
        <v>71.12</v>
      </c>
      <c r="F59" s="61">
        <v>0</v>
      </c>
      <c r="G59" s="70">
        <v>0</v>
      </c>
      <c r="H59" s="70">
        <v>0</v>
      </c>
      <c r="I59" s="70">
        <v>0</v>
      </c>
      <c r="J59" s="61">
        <v>0</v>
      </c>
      <c r="K59" s="61">
        <f t="shared" si="13"/>
        <v>496.75600000000003</v>
      </c>
      <c r="L59" s="194">
        <v>30000</v>
      </c>
      <c r="M59" s="63">
        <f t="shared" si="9"/>
        <v>14902680</v>
      </c>
      <c r="N59" s="71">
        <v>0.5</v>
      </c>
      <c r="O59" s="69">
        <f t="shared" si="7"/>
        <v>7451340</v>
      </c>
      <c r="P59" s="45"/>
      <c r="Q59" s="45"/>
      <c r="R59" s="45"/>
      <c r="S59" s="45"/>
      <c r="T59" s="45"/>
      <c r="U59" s="45"/>
    </row>
    <row r="60" spans="1:21" ht="18.75" customHeight="1" x14ac:dyDescent="0.3">
      <c r="A60" s="181">
        <v>22</v>
      </c>
      <c r="B60" s="199" t="s">
        <v>1065</v>
      </c>
      <c r="C60" s="61">
        <v>413.37</v>
      </c>
      <c r="D60" s="61">
        <v>12.266</v>
      </c>
      <c r="E60" s="61">
        <v>71.12</v>
      </c>
      <c r="F60" s="61">
        <v>0</v>
      </c>
      <c r="G60" s="70">
        <v>0</v>
      </c>
      <c r="H60" s="70">
        <v>0</v>
      </c>
      <c r="I60" s="70">
        <v>0</v>
      </c>
      <c r="J60" s="61">
        <v>0</v>
      </c>
      <c r="K60" s="61">
        <f t="shared" si="13"/>
        <v>496.75600000000003</v>
      </c>
      <c r="L60" s="194">
        <v>30000</v>
      </c>
      <c r="M60" s="63">
        <f t="shared" si="9"/>
        <v>14902680</v>
      </c>
      <c r="N60" s="71">
        <v>0.5</v>
      </c>
      <c r="O60" s="69">
        <f t="shared" si="7"/>
        <v>7451340</v>
      </c>
      <c r="P60" s="45"/>
      <c r="Q60" s="45"/>
      <c r="R60" s="45"/>
      <c r="S60" s="45"/>
      <c r="T60" s="45"/>
      <c r="U60" s="45"/>
    </row>
    <row r="61" spans="1:21" ht="18.75" customHeight="1" x14ac:dyDescent="0.3">
      <c r="A61" s="181">
        <v>23</v>
      </c>
      <c r="B61" s="199" t="s">
        <v>1066</v>
      </c>
      <c r="C61" s="61">
        <v>413.37</v>
      </c>
      <c r="D61" s="61">
        <v>12.266</v>
      </c>
      <c r="E61" s="61">
        <v>71.12</v>
      </c>
      <c r="F61" s="61">
        <v>0</v>
      </c>
      <c r="G61" s="70">
        <v>0</v>
      </c>
      <c r="H61" s="70">
        <v>0</v>
      </c>
      <c r="I61" s="70">
        <v>0</v>
      </c>
      <c r="J61" s="61">
        <v>0</v>
      </c>
      <c r="K61" s="61">
        <f t="shared" si="13"/>
        <v>496.75600000000003</v>
      </c>
      <c r="L61" s="194">
        <v>30000</v>
      </c>
      <c r="M61" s="63">
        <f t="shared" si="9"/>
        <v>14902680</v>
      </c>
      <c r="N61" s="71">
        <v>0.4</v>
      </c>
      <c r="O61" s="69">
        <f t="shared" si="7"/>
        <v>5961072</v>
      </c>
      <c r="P61" s="45"/>
      <c r="Q61" s="45"/>
      <c r="R61" s="45"/>
      <c r="S61" s="45"/>
      <c r="T61" s="45"/>
      <c r="U61" s="45"/>
    </row>
    <row r="62" spans="1:21" ht="18.75" customHeight="1" x14ac:dyDescent="0.3">
      <c r="A62" s="181">
        <v>24</v>
      </c>
      <c r="B62" s="199" t="s">
        <v>1067</v>
      </c>
      <c r="C62" s="61">
        <v>413.37</v>
      </c>
      <c r="D62" s="61">
        <v>12.266</v>
      </c>
      <c r="E62" s="61">
        <v>71.12</v>
      </c>
      <c r="F62" s="61">
        <v>0</v>
      </c>
      <c r="G62" s="70">
        <v>0</v>
      </c>
      <c r="H62" s="70">
        <v>0</v>
      </c>
      <c r="I62" s="70">
        <v>0</v>
      </c>
      <c r="J62" s="61">
        <v>0</v>
      </c>
      <c r="K62" s="61">
        <f t="shared" si="13"/>
        <v>496.75600000000003</v>
      </c>
      <c r="L62" s="194">
        <v>30000</v>
      </c>
      <c r="M62" s="63">
        <f t="shared" si="9"/>
        <v>14902680</v>
      </c>
      <c r="N62" s="71">
        <v>0.4</v>
      </c>
      <c r="O62" s="69">
        <f t="shared" si="7"/>
        <v>5961072</v>
      </c>
      <c r="P62" s="45"/>
      <c r="Q62" s="45"/>
      <c r="R62" s="45"/>
      <c r="S62" s="45"/>
      <c r="T62" s="45"/>
      <c r="U62" s="45"/>
    </row>
    <row r="63" spans="1:21" ht="18.75" customHeight="1" x14ac:dyDescent="0.3">
      <c r="A63" s="181">
        <v>25</v>
      </c>
      <c r="B63" s="199" t="s">
        <v>47</v>
      </c>
      <c r="C63" s="61">
        <v>0</v>
      </c>
      <c r="D63" s="61">
        <v>0</v>
      </c>
      <c r="E63" s="61">
        <v>39.15</v>
      </c>
      <c r="F63" s="61">
        <v>0</v>
      </c>
      <c r="G63" s="70">
        <v>0</v>
      </c>
      <c r="H63" s="70">
        <v>0</v>
      </c>
      <c r="I63" s="70">
        <v>0</v>
      </c>
      <c r="J63" s="61">
        <v>0</v>
      </c>
      <c r="K63" s="61">
        <f t="shared" si="13"/>
        <v>39.15</v>
      </c>
      <c r="L63" s="194">
        <v>30000</v>
      </c>
      <c r="M63" s="63">
        <f t="shared" si="9"/>
        <v>1174500</v>
      </c>
      <c r="N63" s="71">
        <v>0.4</v>
      </c>
      <c r="O63" s="69">
        <f t="shared" si="7"/>
        <v>469800</v>
      </c>
      <c r="P63" s="45"/>
      <c r="Q63" s="45"/>
      <c r="R63" s="45"/>
      <c r="S63" s="45"/>
      <c r="T63" s="45"/>
      <c r="U63" s="45"/>
    </row>
    <row r="64" spans="1:21" ht="18.75" customHeight="1" x14ac:dyDescent="0.3">
      <c r="A64" s="178"/>
      <c r="B64" s="182" t="s">
        <v>31</v>
      </c>
      <c r="C64" s="179">
        <f t="shared" ref="C64:K64" si="14">SUM(C40:C63)</f>
        <v>7309.44</v>
      </c>
      <c r="D64" s="179">
        <f t="shared" si="14"/>
        <v>200.33599999999996</v>
      </c>
      <c r="E64" s="179">
        <f t="shared" si="14"/>
        <v>1464.1099999999997</v>
      </c>
      <c r="F64" s="179">
        <f t="shared" si="14"/>
        <v>223.51</v>
      </c>
      <c r="G64" s="179">
        <f t="shared" si="14"/>
        <v>7002.2899999999991</v>
      </c>
      <c r="H64" s="179">
        <f t="shared" si="14"/>
        <v>70.760000000000005</v>
      </c>
      <c r="I64" s="179">
        <f t="shared" si="14"/>
        <v>0</v>
      </c>
      <c r="J64" s="179">
        <f t="shared" si="14"/>
        <v>642.3599999999999</v>
      </c>
      <c r="K64" s="179">
        <f t="shared" si="14"/>
        <v>16912.805999999997</v>
      </c>
      <c r="L64" s="208"/>
      <c r="M64" s="206">
        <f>SUM(M39:M63)</f>
        <v>558122598</v>
      </c>
      <c r="N64" s="207">
        <f>O64/M64</f>
        <v>0.64164803769511591</v>
      </c>
      <c r="O64" s="209">
        <f>SUM(O39:O63)</f>
        <v>358118269.80000001</v>
      </c>
      <c r="P64" s="45"/>
      <c r="Q64" s="45"/>
      <c r="R64" s="45"/>
      <c r="S64" s="45"/>
      <c r="T64" s="45"/>
      <c r="U64" s="45"/>
    </row>
    <row r="65" spans="1:21" ht="18.75" customHeight="1" x14ac:dyDescent="0.3">
      <c r="A65" s="184"/>
      <c r="B65" s="183"/>
      <c r="C65" s="185"/>
      <c r="D65" s="185"/>
      <c r="E65" s="185"/>
      <c r="F65" s="185"/>
      <c r="G65" s="186"/>
      <c r="H65" s="186"/>
      <c r="I65" s="186"/>
      <c r="J65" s="187"/>
      <c r="K65" s="189"/>
      <c r="L65" s="196"/>
      <c r="M65" s="195"/>
      <c r="N65" s="202">
        <f>N64+N28</f>
        <v>1.29338204878956</v>
      </c>
      <c r="O65" s="183"/>
      <c r="P65" s="45"/>
      <c r="Q65" s="45"/>
      <c r="R65" s="45"/>
      <c r="S65" s="45"/>
      <c r="T65" s="45"/>
      <c r="U65" s="45"/>
    </row>
    <row r="66" spans="1:21" ht="18.75" customHeight="1" x14ac:dyDescent="0.3">
      <c r="A66" s="184"/>
      <c r="B66" s="183"/>
      <c r="C66" s="185"/>
      <c r="D66" s="185"/>
      <c r="E66" s="185"/>
      <c r="F66" s="185"/>
      <c r="G66" s="186"/>
      <c r="H66" s="186"/>
      <c r="I66" s="186"/>
      <c r="J66" s="187"/>
      <c r="K66" s="189"/>
      <c r="L66" s="196"/>
      <c r="M66" s="195"/>
      <c r="N66" s="202">
        <f>N65/2</f>
        <v>0.64669102439477999</v>
      </c>
      <c r="O66" s="183"/>
      <c r="P66" s="45"/>
      <c r="Q66" s="45"/>
      <c r="R66" s="45"/>
      <c r="S66" s="45"/>
      <c r="T66" s="45"/>
      <c r="U66" s="45"/>
    </row>
    <row r="67" spans="1:21" ht="18.75" customHeight="1" x14ac:dyDescent="0.3">
      <c r="A67" s="184"/>
      <c r="B67" s="183"/>
      <c r="C67" s="185"/>
      <c r="D67" s="185"/>
      <c r="E67" s="185"/>
      <c r="F67" s="185"/>
      <c r="G67" s="186"/>
      <c r="H67" s="186"/>
      <c r="I67" s="186"/>
      <c r="J67" s="187"/>
      <c r="K67" s="189"/>
      <c r="L67" s="196"/>
      <c r="M67" s="195"/>
      <c r="N67" s="202"/>
      <c r="O67" s="183"/>
      <c r="P67" s="45"/>
      <c r="Q67" s="45"/>
      <c r="R67" s="45"/>
      <c r="S67" s="45"/>
      <c r="T67" s="45"/>
      <c r="U67" s="45"/>
    </row>
    <row r="68" spans="1:21" ht="18.75" customHeight="1" x14ac:dyDescent="0.3">
      <c r="A68" s="184"/>
      <c r="B68" s="183"/>
      <c r="C68" s="185"/>
      <c r="D68" s="185"/>
      <c r="E68" s="185"/>
      <c r="F68" s="185"/>
      <c r="G68" s="186"/>
      <c r="H68" s="186"/>
      <c r="I68" s="186"/>
      <c r="J68" s="187"/>
      <c r="K68" s="189"/>
      <c r="L68" s="196"/>
      <c r="M68" s="195"/>
      <c r="N68" s="202"/>
      <c r="O68" s="183"/>
      <c r="P68" s="45"/>
      <c r="Q68" s="45"/>
      <c r="R68" s="45"/>
      <c r="S68" s="45"/>
      <c r="T68" s="45"/>
      <c r="U68" s="45"/>
    </row>
    <row r="69" spans="1:21" ht="18.75" customHeight="1" x14ac:dyDescent="0.3">
      <c r="A69" s="184"/>
      <c r="B69" s="183"/>
      <c r="C69" s="185"/>
      <c r="D69" s="185"/>
      <c r="E69" s="185"/>
      <c r="F69" s="185"/>
      <c r="G69" s="186"/>
      <c r="H69" s="186"/>
      <c r="I69" s="186"/>
      <c r="J69" s="187"/>
      <c r="K69" s="189"/>
      <c r="L69" s="196"/>
      <c r="M69" s="195"/>
      <c r="N69" s="202"/>
      <c r="O69" s="183"/>
      <c r="P69" s="45"/>
      <c r="Q69" s="45"/>
      <c r="R69" s="45"/>
      <c r="S69" s="45"/>
      <c r="T69" s="45"/>
      <c r="U69" s="45"/>
    </row>
    <row r="70" spans="1:21" ht="18.75" customHeight="1" x14ac:dyDescent="0.3">
      <c r="A70" s="184"/>
      <c r="B70" s="183"/>
      <c r="C70" s="185"/>
      <c r="D70" s="185"/>
      <c r="E70" s="185"/>
      <c r="F70" s="185"/>
      <c r="G70" s="186"/>
      <c r="H70" s="186"/>
      <c r="I70" s="186"/>
      <c r="J70" s="187"/>
      <c r="K70" s="189"/>
      <c r="L70" s="196"/>
      <c r="M70" s="195"/>
      <c r="N70" s="202"/>
      <c r="O70" s="183"/>
      <c r="P70" s="45"/>
      <c r="Q70" s="45"/>
      <c r="R70" s="45"/>
      <c r="S70" s="45"/>
      <c r="T70" s="45"/>
      <c r="U70" s="45"/>
    </row>
    <row r="71" spans="1:21" ht="18.75" customHeight="1" x14ac:dyDescent="0.3">
      <c r="A71" s="184"/>
      <c r="B71" s="183"/>
      <c r="C71" s="185"/>
      <c r="D71" s="185"/>
      <c r="E71" s="185"/>
      <c r="F71" s="185"/>
      <c r="G71" s="186"/>
      <c r="H71" s="186"/>
      <c r="I71" s="186"/>
      <c r="J71" s="187"/>
      <c r="K71" s="189"/>
      <c r="L71" s="196"/>
      <c r="M71" s="195"/>
      <c r="N71" s="202"/>
      <c r="O71" s="183"/>
      <c r="P71" s="45"/>
      <c r="Q71" s="45"/>
      <c r="R71" s="45"/>
      <c r="S71" s="45"/>
      <c r="T71" s="45"/>
      <c r="U71" s="45"/>
    </row>
    <row r="72" spans="1:21" ht="18.75" customHeight="1" x14ac:dyDescent="0.3">
      <c r="A72" s="184"/>
      <c r="B72" s="183"/>
      <c r="C72" s="185"/>
      <c r="D72" s="185"/>
      <c r="E72" s="185"/>
      <c r="F72" s="185"/>
      <c r="G72" s="186"/>
      <c r="H72" s="186"/>
      <c r="I72" s="186"/>
      <c r="J72" s="187"/>
      <c r="K72" s="189"/>
      <c r="L72" s="196"/>
      <c r="M72" s="195"/>
      <c r="N72" s="202"/>
      <c r="O72" s="183"/>
      <c r="P72" s="45"/>
      <c r="Q72" s="45"/>
      <c r="R72" s="45"/>
      <c r="S72" s="45"/>
      <c r="T72" s="45"/>
      <c r="U72" s="45"/>
    </row>
    <row r="73" spans="1:21" ht="18.75" customHeight="1" x14ac:dyDescent="0.3">
      <c r="A73" s="184"/>
      <c r="B73" s="183"/>
      <c r="C73" s="185"/>
      <c r="D73" s="185"/>
      <c r="E73" s="185"/>
      <c r="F73" s="185"/>
      <c r="G73" s="186"/>
      <c r="H73" s="186"/>
      <c r="I73" s="186"/>
      <c r="J73" s="187"/>
      <c r="K73" s="189"/>
      <c r="L73" s="196"/>
      <c r="M73" s="195"/>
      <c r="N73" s="202"/>
      <c r="O73" s="183"/>
      <c r="P73" s="45"/>
      <c r="Q73" s="45"/>
      <c r="R73" s="45"/>
      <c r="S73" s="45"/>
      <c r="T73" s="45"/>
      <c r="U73" s="45"/>
    </row>
    <row r="74" spans="1:21" ht="18.75" customHeight="1" x14ac:dyDescent="0.3">
      <c r="A74" s="184"/>
      <c r="B74" s="183"/>
      <c r="C74" s="185"/>
      <c r="D74" s="185"/>
      <c r="E74" s="185"/>
      <c r="F74" s="185"/>
      <c r="G74" s="186"/>
      <c r="H74" s="186"/>
      <c r="I74" s="186"/>
      <c r="J74" s="187"/>
      <c r="K74" s="189"/>
      <c r="L74" s="196"/>
      <c r="M74" s="195"/>
      <c r="N74" s="202"/>
      <c r="O74" s="183"/>
      <c r="P74" s="45"/>
      <c r="Q74" s="45"/>
      <c r="R74" s="45"/>
      <c r="S74" s="45"/>
      <c r="T74" s="45"/>
      <c r="U74" s="45"/>
    </row>
    <row r="75" spans="1:21" ht="18.75" customHeight="1" x14ac:dyDescent="0.3">
      <c r="A75" s="184"/>
      <c r="B75" s="183"/>
      <c r="C75" s="185"/>
      <c r="D75" s="185"/>
      <c r="E75" s="185"/>
      <c r="F75" s="185"/>
      <c r="G75" s="186"/>
      <c r="H75" s="186"/>
      <c r="I75" s="186"/>
      <c r="J75" s="187"/>
      <c r="K75" s="189"/>
      <c r="L75" s="196"/>
      <c r="M75" s="195"/>
      <c r="N75" s="202"/>
      <c r="O75" s="183"/>
      <c r="P75" s="45"/>
      <c r="Q75" s="45"/>
      <c r="R75" s="45"/>
      <c r="S75" s="45"/>
      <c r="T75" s="45"/>
      <c r="U75" s="45"/>
    </row>
    <row r="76" spans="1:21" ht="18.75" customHeight="1" x14ac:dyDescent="0.3">
      <c r="A76" s="184"/>
      <c r="B76" s="183"/>
      <c r="C76" s="185"/>
      <c r="D76" s="185"/>
      <c r="E76" s="185"/>
      <c r="F76" s="185"/>
      <c r="G76" s="186"/>
      <c r="H76" s="186"/>
      <c r="I76" s="186"/>
      <c r="J76" s="187"/>
      <c r="K76" s="189"/>
      <c r="L76" s="196"/>
      <c r="M76" s="195"/>
      <c r="N76" s="202"/>
      <c r="O76" s="183"/>
      <c r="P76" s="45"/>
      <c r="Q76" s="45"/>
      <c r="R76" s="45"/>
      <c r="S76" s="45"/>
      <c r="T76" s="45"/>
      <c r="U76" s="45"/>
    </row>
    <row r="77" spans="1:21" ht="18.75" customHeight="1" x14ac:dyDescent="0.3">
      <c r="A77" s="184"/>
      <c r="B77" s="183"/>
      <c r="C77" s="185"/>
      <c r="D77" s="185"/>
      <c r="E77" s="185"/>
      <c r="F77" s="185"/>
      <c r="G77" s="186"/>
      <c r="H77" s="186"/>
      <c r="I77" s="186"/>
      <c r="J77" s="187"/>
      <c r="K77" s="189"/>
      <c r="L77" s="196"/>
      <c r="M77" s="195"/>
      <c r="N77" s="202"/>
      <c r="O77" s="183"/>
      <c r="P77" s="45"/>
      <c r="Q77" s="45"/>
      <c r="R77" s="45"/>
      <c r="S77" s="45"/>
      <c r="T77" s="45"/>
      <c r="U77" s="45"/>
    </row>
    <row r="78" spans="1:21" ht="18.75" customHeight="1" x14ac:dyDescent="0.3">
      <c r="A78" s="184"/>
      <c r="B78" s="183"/>
      <c r="C78" s="185"/>
      <c r="D78" s="185"/>
      <c r="E78" s="185"/>
      <c r="F78" s="185"/>
      <c r="G78" s="186"/>
      <c r="H78" s="186"/>
      <c r="I78" s="186"/>
      <c r="J78" s="187"/>
      <c r="K78" s="189"/>
      <c r="L78" s="196"/>
      <c r="M78" s="195"/>
      <c r="N78" s="202"/>
      <c r="O78" s="183"/>
      <c r="P78" s="45"/>
      <c r="Q78" s="45"/>
      <c r="R78" s="45"/>
      <c r="S78" s="45"/>
      <c r="T78" s="45"/>
      <c r="U78" s="45"/>
    </row>
    <row r="79" spans="1:21" ht="18.75" customHeight="1" x14ac:dyDescent="0.3">
      <c r="A79" s="184"/>
      <c r="B79" s="183"/>
      <c r="C79" s="185"/>
      <c r="D79" s="185"/>
      <c r="E79" s="185"/>
      <c r="F79" s="185"/>
      <c r="G79" s="186"/>
      <c r="H79" s="186"/>
      <c r="I79" s="186"/>
      <c r="J79" s="187"/>
      <c r="K79" s="189"/>
      <c r="L79" s="196"/>
      <c r="M79" s="195"/>
      <c r="N79" s="202"/>
      <c r="O79" s="183"/>
      <c r="P79" s="45"/>
      <c r="Q79" s="45"/>
      <c r="R79" s="45"/>
      <c r="S79" s="45"/>
      <c r="T79" s="45"/>
      <c r="U79" s="45"/>
    </row>
    <row r="80" spans="1:21" ht="18.75" customHeight="1" x14ac:dyDescent="0.3">
      <c r="A80" s="184"/>
      <c r="B80" s="183"/>
      <c r="C80" s="185"/>
      <c r="D80" s="185"/>
      <c r="E80" s="185"/>
      <c r="F80" s="185"/>
      <c r="G80" s="186"/>
      <c r="H80" s="186"/>
      <c r="I80" s="186"/>
      <c r="J80" s="187"/>
      <c r="K80" s="189"/>
      <c r="L80" s="196"/>
      <c r="M80" s="195"/>
      <c r="N80" s="202"/>
      <c r="O80" s="183"/>
      <c r="P80" s="45"/>
      <c r="Q80" s="45"/>
      <c r="R80" s="45"/>
      <c r="S80" s="45"/>
      <c r="T80" s="45"/>
      <c r="U80" s="45"/>
    </row>
    <row r="81" spans="1:21" ht="18.75" customHeight="1" x14ac:dyDescent="0.3">
      <c r="A81" s="184"/>
      <c r="B81" s="183"/>
      <c r="C81" s="185"/>
      <c r="D81" s="185"/>
      <c r="E81" s="185"/>
      <c r="F81" s="185"/>
      <c r="G81" s="186"/>
      <c r="H81" s="186"/>
      <c r="I81" s="186"/>
      <c r="J81" s="187"/>
      <c r="K81" s="189"/>
      <c r="L81" s="196"/>
      <c r="M81" s="195"/>
      <c r="N81" s="202"/>
      <c r="O81" s="183"/>
      <c r="P81" s="45"/>
      <c r="Q81" s="45"/>
      <c r="R81" s="45"/>
      <c r="S81" s="45"/>
      <c r="T81" s="45"/>
      <c r="U81" s="45"/>
    </row>
    <row r="82" spans="1:21" ht="18.75" customHeight="1" x14ac:dyDescent="0.3">
      <c r="A82" s="184"/>
      <c r="B82" s="183"/>
      <c r="C82" s="185"/>
      <c r="D82" s="185"/>
      <c r="E82" s="185"/>
      <c r="F82" s="185"/>
      <c r="G82" s="186"/>
      <c r="H82" s="186"/>
      <c r="I82" s="186"/>
      <c r="J82" s="187"/>
      <c r="K82" s="189"/>
      <c r="L82" s="196"/>
      <c r="M82" s="195"/>
      <c r="N82" s="202"/>
      <c r="O82" s="183"/>
      <c r="P82" s="45"/>
      <c r="Q82" s="45"/>
      <c r="R82" s="45"/>
      <c r="S82" s="45"/>
      <c r="T82" s="45"/>
      <c r="U82" s="45"/>
    </row>
    <row r="83" spans="1:21" ht="18.75" customHeight="1" x14ac:dyDescent="0.3">
      <c r="A83" s="184"/>
      <c r="B83" s="183"/>
      <c r="C83" s="185"/>
      <c r="D83" s="185"/>
      <c r="E83" s="185"/>
      <c r="F83" s="185"/>
      <c r="G83" s="186"/>
      <c r="H83" s="186"/>
      <c r="I83" s="186"/>
      <c r="J83" s="187"/>
      <c r="K83" s="189"/>
      <c r="L83" s="196"/>
      <c r="M83" s="195"/>
      <c r="N83" s="202"/>
      <c r="O83" s="183"/>
      <c r="P83" s="45"/>
      <c r="Q83" s="45"/>
      <c r="R83" s="45"/>
      <c r="S83" s="45"/>
      <c r="T83" s="45"/>
      <c r="U83" s="45"/>
    </row>
    <row r="84" spans="1:21" ht="18.75" customHeight="1" x14ac:dyDescent="0.3">
      <c r="A84" s="184"/>
      <c r="B84" s="183"/>
      <c r="C84" s="185"/>
      <c r="D84" s="185"/>
      <c r="E84" s="185"/>
      <c r="F84" s="185"/>
      <c r="G84" s="186"/>
      <c r="H84" s="186"/>
      <c r="I84" s="186"/>
      <c r="J84" s="187"/>
      <c r="K84" s="189"/>
      <c r="L84" s="196"/>
      <c r="M84" s="195"/>
      <c r="N84" s="202"/>
      <c r="O84" s="183"/>
      <c r="P84" s="45"/>
      <c r="Q84" s="45"/>
      <c r="R84" s="45"/>
      <c r="S84" s="45"/>
      <c r="T84" s="45"/>
      <c r="U84" s="45"/>
    </row>
    <row r="85" spans="1:21" ht="18.75" customHeight="1" x14ac:dyDescent="0.3">
      <c r="A85" s="184"/>
      <c r="B85" s="183"/>
      <c r="C85" s="185"/>
      <c r="D85" s="185"/>
      <c r="E85" s="185"/>
      <c r="F85" s="185"/>
      <c r="G85" s="186"/>
      <c r="H85" s="186"/>
      <c r="I85" s="186"/>
      <c r="J85" s="187"/>
      <c r="K85" s="189"/>
      <c r="L85" s="196"/>
      <c r="M85" s="195"/>
      <c r="N85" s="202"/>
      <c r="O85" s="183"/>
      <c r="P85" s="45"/>
      <c r="Q85" s="45"/>
      <c r="R85" s="45"/>
      <c r="S85" s="45"/>
      <c r="T85" s="45"/>
      <c r="U85" s="45"/>
    </row>
    <row r="86" spans="1:21" ht="18.75" customHeight="1" x14ac:dyDescent="0.3">
      <c r="A86" s="184"/>
      <c r="B86" s="183"/>
      <c r="C86" s="185"/>
      <c r="D86" s="185"/>
      <c r="E86" s="185"/>
      <c r="F86" s="185"/>
      <c r="G86" s="186"/>
      <c r="H86" s="186"/>
      <c r="I86" s="186"/>
      <c r="J86" s="187"/>
      <c r="K86" s="189"/>
      <c r="L86" s="196"/>
      <c r="M86" s="195"/>
      <c r="N86" s="202"/>
      <c r="O86" s="183"/>
      <c r="P86" s="45"/>
      <c r="Q86" s="45"/>
      <c r="R86" s="45"/>
      <c r="S86" s="45"/>
      <c r="T86" s="45"/>
      <c r="U86" s="45"/>
    </row>
    <row r="87" spans="1:21" ht="18.75" customHeight="1" x14ac:dyDescent="0.3">
      <c r="A87" s="184"/>
      <c r="B87" s="183"/>
      <c r="C87" s="185"/>
      <c r="D87" s="185"/>
      <c r="E87" s="185"/>
      <c r="F87" s="185"/>
      <c r="G87" s="186"/>
      <c r="H87" s="186"/>
      <c r="I87" s="186"/>
      <c r="J87" s="187"/>
      <c r="K87" s="189"/>
      <c r="L87" s="196"/>
      <c r="M87" s="195"/>
      <c r="N87" s="202"/>
      <c r="O87" s="183"/>
      <c r="P87" s="45"/>
      <c r="Q87" s="45"/>
      <c r="R87" s="45"/>
      <c r="S87" s="45"/>
      <c r="T87" s="45"/>
      <c r="U87" s="45"/>
    </row>
    <row r="88" spans="1:21" ht="18.75" customHeight="1" x14ac:dyDescent="0.3">
      <c r="A88" s="184"/>
      <c r="B88" s="183"/>
      <c r="C88" s="185"/>
      <c r="D88" s="185"/>
      <c r="E88" s="185"/>
      <c r="F88" s="185"/>
      <c r="G88" s="186"/>
      <c r="H88" s="186"/>
      <c r="I88" s="186"/>
      <c r="J88" s="187"/>
      <c r="K88" s="189"/>
      <c r="L88" s="196"/>
      <c r="M88" s="195"/>
      <c r="N88" s="202"/>
      <c r="O88" s="183"/>
      <c r="P88" s="45"/>
      <c r="Q88" s="45"/>
      <c r="R88" s="45"/>
      <c r="S88" s="45"/>
      <c r="T88" s="45"/>
      <c r="U88" s="45"/>
    </row>
    <row r="89" spans="1:21" ht="18.75" customHeight="1" x14ac:dyDescent="0.3">
      <c r="A89" s="184"/>
      <c r="B89" s="183"/>
      <c r="C89" s="185"/>
      <c r="D89" s="185"/>
      <c r="E89" s="185"/>
      <c r="F89" s="185"/>
      <c r="G89" s="186"/>
      <c r="H89" s="186"/>
      <c r="I89" s="186"/>
      <c r="J89" s="187"/>
      <c r="K89" s="189"/>
      <c r="L89" s="196"/>
      <c r="M89" s="195"/>
      <c r="N89" s="202"/>
      <c r="O89" s="183"/>
      <c r="P89" s="45"/>
      <c r="Q89" s="45"/>
      <c r="R89" s="45"/>
      <c r="S89" s="45"/>
      <c r="T89" s="45"/>
      <c r="U89" s="45"/>
    </row>
    <row r="90" spans="1:21" ht="18.75" customHeight="1" x14ac:dyDescent="0.3">
      <c r="A90" s="184"/>
      <c r="B90" s="183"/>
      <c r="C90" s="185"/>
      <c r="D90" s="185"/>
      <c r="E90" s="185"/>
      <c r="F90" s="185"/>
      <c r="G90" s="186"/>
      <c r="H90" s="186"/>
      <c r="I90" s="186"/>
      <c r="J90" s="187"/>
      <c r="K90" s="189"/>
      <c r="L90" s="196"/>
      <c r="M90" s="195"/>
      <c r="N90" s="202"/>
      <c r="O90" s="183"/>
      <c r="P90" s="45"/>
      <c r="Q90" s="45"/>
      <c r="R90" s="45"/>
      <c r="S90" s="45"/>
      <c r="T90" s="45"/>
      <c r="U90" s="45"/>
    </row>
    <row r="91" spans="1:21" ht="18.75" customHeight="1" x14ac:dyDescent="0.3">
      <c r="A91" s="184"/>
      <c r="B91" s="183"/>
      <c r="C91" s="185"/>
      <c r="D91" s="185"/>
      <c r="E91" s="185"/>
      <c r="F91" s="185"/>
      <c r="G91" s="186"/>
      <c r="H91" s="186"/>
      <c r="I91" s="186"/>
      <c r="J91" s="187"/>
      <c r="K91" s="189"/>
      <c r="L91" s="196"/>
      <c r="M91" s="195"/>
      <c r="N91" s="202"/>
      <c r="O91" s="183"/>
      <c r="P91" s="45"/>
      <c r="Q91" s="45"/>
      <c r="R91" s="45"/>
      <c r="S91" s="45"/>
      <c r="T91" s="45"/>
      <c r="U91" s="45"/>
    </row>
    <row r="92" spans="1:21" ht="18.75" customHeight="1" x14ac:dyDescent="0.3">
      <c r="A92" s="184"/>
      <c r="B92" s="183"/>
      <c r="C92" s="185"/>
      <c r="D92" s="185"/>
      <c r="E92" s="185"/>
      <c r="F92" s="185"/>
      <c r="G92" s="186"/>
      <c r="H92" s="186"/>
      <c r="I92" s="186"/>
      <c r="J92" s="187"/>
      <c r="K92" s="189"/>
      <c r="L92" s="196"/>
      <c r="M92" s="195"/>
      <c r="N92" s="202"/>
      <c r="O92" s="183"/>
      <c r="P92" s="45"/>
      <c r="Q92" s="45"/>
      <c r="R92" s="45"/>
      <c r="S92" s="45"/>
      <c r="T92" s="45"/>
      <c r="U92" s="45"/>
    </row>
    <row r="93" spans="1:21" ht="18.75" customHeight="1" x14ac:dyDescent="0.3">
      <c r="A93" s="184"/>
      <c r="B93" s="183"/>
      <c r="C93" s="185"/>
      <c r="D93" s="185"/>
      <c r="E93" s="185"/>
      <c r="F93" s="185"/>
      <c r="G93" s="186"/>
      <c r="H93" s="186"/>
      <c r="I93" s="186"/>
      <c r="J93" s="187"/>
      <c r="K93" s="189"/>
      <c r="L93" s="196"/>
      <c r="M93" s="195"/>
      <c r="N93" s="202"/>
      <c r="O93" s="183"/>
      <c r="P93" s="45"/>
      <c r="Q93" s="45"/>
      <c r="R93" s="45"/>
      <c r="S93" s="45"/>
      <c r="T93" s="45"/>
      <c r="U93" s="45"/>
    </row>
    <row r="94" spans="1:21" ht="18.75" customHeight="1" x14ac:dyDescent="0.3">
      <c r="A94" s="184"/>
      <c r="B94" s="183"/>
      <c r="C94" s="185"/>
      <c r="D94" s="185"/>
      <c r="E94" s="185"/>
      <c r="F94" s="185"/>
      <c r="G94" s="186"/>
      <c r="H94" s="186"/>
      <c r="I94" s="186"/>
      <c r="J94" s="187"/>
      <c r="K94" s="189"/>
      <c r="L94" s="196"/>
      <c r="M94" s="195"/>
      <c r="N94" s="202"/>
      <c r="O94" s="183"/>
      <c r="P94" s="45"/>
      <c r="Q94" s="45"/>
      <c r="R94" s="45"/>
      <c r="S94" s="45"/>
      <c r="T94" s="45"/>
      <c r="U94" s="45"/>
    </row>
    <row r="95" spans="1:21" ht="18.75" customHeight="1" x14ac:dyDescent="0.3">
      <c r="A95" s="184"/>
      <c r="B95" s="183"/>
      <c r="C95" s="185"/>
      <c r="D95" s="185"/>
      <c r="E95" s="185"/>
      <c r="F95" s="185"/>
      <c r="G95" s="186"/>
      <c r="H95" s="186"/>
      <c r="I95" s="186"/>
      <c r="J95" s="187"/>
      <c r="K95" s="189"/>
      <c r="L95" s="196"/>
      <c r="M95" s="195"/>
      <c r="N95" s="202"/>
      <c r="O95" s="183"/>
      <c r="P95" s="45"/>
      <c r="Q95" s="45"/>
      <c r="R95" s="45"/>
      <c r="S95" s="45"/>
      <c r="T95" s="45"/>
      <c r="U95" s="45"/>
    </row>
    <row r="96" spans="1:21" ht="18.75" customHeight="1" x14ac:dyDescent="0.3">
      <c r="A96" s="184"/>
      <c r="B96" s="183"/>
      <c r="C96" s="185"/>
      <c r="D96" s="185"/>
      <c r="E96" s="185"/>
      <c r="F96" s="185"/>
      <c r="G96" s="186"/>
      <c r="H96" s="186"/>
      <c r="I96" s="186"/>
      <c r="J96" s="187"/>
      <c r="K96" s="189"/>
      <c r="L96" s="196"/>
      <c r="M96" s="195"/>
      <c r="N96" s="202"/>
      <c r="O96" s="183"/>
      <c r="P96" s="45"/>
      <c r="Q96" s="45"/>
      <c r="R96" s="45"/>
      <c r="S96" s="45"/>
      <c r="T96" s="45"/>
      <c r="U96" s="45"/>
    </row>
    <row r="97" spans="1:21" ht="18.75" customHeight="1" x14ac:dyDescent="0.3">
      <c r="A97" s="184"/>
      <c r="B97" s="183"/>
      <c r="C97" s="185"/>
      <c r="D97" s="185"/>
      <c r="E97" s="185"/>
      <c r="F97" s="185"/>
      <c r="G97" s="186"/>
      <c r="H97" s="186"/>
      <c r="I97" s="186"/>
      <c r="J97" s="187"/>
      <c r="K97" s="189"/>
      <c r="L97" s="196"/>
      <c r="M97" s="195"/>
      <c r="N97" s="202"/>
      <c r="O97" s="183"/>
      <c r="P97" s="45"/>
      <c r="Q97" s="45"/>
      <c r="R97" s="45"/>
      <c r="S97" s="45"/>
      <c r="T97" s="45"/>
      <c r="U97" s="45"/>
    </row>
    <row r="98" spans="1:21" ht="18.75" customHeight="1" x14ac:dyDescent="0.3">
      <c r="A98" s="184"/>
      <c r="B98" s="183"/>
      <c r="C98" s="185"/>
      <c r="D98" s="185"/>
      <c r="E98" s="185"/>
      <c r="F98" s="185"/>
      <c r="G98" s="186"/>
      <c r="H98" s="186"/>
      <c r="I98" s="186"/>
      <c r="J98" s="187"/>
      <c r="K98" s="189"/>
      <c r="L98" s="196"/>
      <c r="M98" s="195"/>
      <c r="N98" s="202"/>
      <c r="O98" s="183"/>
      <c r="P98" s="45"/>
      <c r="Q98" s="45"/>
      <c r="R98" s="45"/>
      <c r="S98" s="45"/>
      <c r="T98" s="45"/>
      <c r="U98" s="45"/>
    </row>
    <row r="99" spans="1:21" ht="18.75" customHeight="1" x14ac:dyDescent="0.3">
      <c r="A99" s="184"/>
      <c r="B99" s="183"/>
      <c r="C99" s="185"/>
      <c r="D99" s="185"/>
      <c r="E99" s="185"/>
      <c r="F99" s="185"/>
      <c r="G99" s="186"/>
      <c r="H99" s="186"/>
      <c r="I99" s="186"/>
      <c r="J99" s="187"/>
      <c r="K99" s="189"/>
      <c r="L99" s="196"/>
      <c r="M99" s="195"/>
      <c r="N99" s="202"/>
      <c r="O99" s="183"/>
      <c r="P99" s="45"/>
      <c r="Q99" s="45"/>
      <c r="R99" s="45"/>
      <c r="S99" s="45"/>
      <c r="T99" s="45"/>
      <c r="U99" s="45"/>
    </row>
    <row r="100" spans="1:21" ht="18.75" customHeight="1" x14ac:dyDescent="0.3">
      <c r="A100" s="184"/>
      <c r="B100" s="183"/>
      <c r="C100" s="185"/>
      <c r="D100" s="185"/>
      <c r="E100" s="185"/>
      <c r="F100" s="185"/>
      <c r="G100" s="186"/>
      <c r="H100" s="186"/>
      <c r="I100" s="186"/>
      <c r="J100" s="187"/>
      <c r="K100" s="189"/>
      <c r="L100" s="196"/>
      <c r="M100" s="195"/>
      <c r="N100" s="202"/>
      <c r="O100" s="183"/>
      <c r="P100" s="45"/>
      <c r="Q100" s="45"/>
      <c r="R100" s="45"/>
      <c r="S100" s="45"/>
      <c r="T100" s="45"/>
      <c r="U100" s="45"/>
    </row>
    <row r="101" spans="1:21" ht="18.75" customHeight="1" x14ac:dyDescent="0.3">
      <c r="A101" s="184"/>
      <c r="B101" s="183"/>
      <c r="C101" s="185"/>
      <c r="D101" s="185"/>
      <c r="E101" s="185"/>
      <c r="F101" s="185"/>
      <c r="G101" s="186"/>
      <c r="H101" s="186"/>
      <c r="I101" s="186"/>
      <c r="J101" s="187"/>
      <c r="K101" s="189"/>
      <c r="L101" s="196"/>
      <c r="M101" s="195"/>
      <c r="N101" s="202"/>
      <c r="O101" s="183"/>
      <c r="P101" s="45"/>
      <c r="Q101" s="45"/>
      <c r="R101" s="45"/>
      <c r="S101" s="45"/>
      <c r="T101" s="45"/>
      <c r="U101" s="45"/>
    </row>
    <row r="102" spans="1:21" ht="18.75" customHeight="1" x14ac:dyDescent="0.3">
      <c r="A102" s="184"/>
      <c r="B102" s="183"/>
      <c r="C102" s="185"/>
      <c r="D102" s="185"/>
      <c r="E102" s="185"/>
      <c r="F102" s="185"/>
      <c r="G102" s="186"/>
      <c r="H102" s="186"/>
      <c r="I102" s="186"/>
      <c r="J102" s="187"/>
      <c r="K102" s="189"/>
      <c r="L102" s="196"/>
      <c r="M102" s="195"/>
      <c r="N102" s="202"/>
      <c r="O102" s="183"/>
      <c r="P102" s="45"/>
      <c r="Q102" s="45"/>
      <c r="R102" s="45"/>
      <c r="S102" s="45"/>
      <c r="T102" s="45"/>
      <c r="U102" s="45"/>
    </row>
    <row r="103" spans="1:21" ht="18.75" customHeight="1" x14ac:dyDescent="0.3">
      <c r="A103" s="184"/>
      <c r="B103" s="183"/>
      <c r="C103" s="185"/>
      <c r="D103" s="185"/>
      <c r="E103" s="185"/>
      <c r="F103" s="185"/>
      <c r="G103" s="186"/>
      <c r="H103" s="186"/>
      <c r="I103" s="186"/>
      <c r="J103" s="187"/>
      <c r="K103" s="189"/>
      <c r="L103" s="196"/>
      <c r="M103" s="195"/>
      <c r="N103" s="202"/>
      <c r="O103" s="183"/>
      <c r="P103" s="45"/>
      <c r="Q103" s="45"/>
      <c r="R103" s="45"/>
      <c r="S103" s="45"/>
      <c r="T103" s="45"/>
      <c r="U103" s="45"/>
    </row>
    <row r="104" spans="1:21" ht="18.75" customHeight="1" x14ac:dyDescent="0.3">
      <c r="A104" s="184"/>
      <c r="B104" s="183"/>
      <c r="C104" s="185"/>
      <c r="D104" s="185"/>
      <c r="E104" s="185"/>
      <c r="F104" s="185"/>
      <c r="G104" s="186"/>
      <c r="H104" s="186"/>
      <c r="I104" s="186"/>
      <c r="J104" s="187"/>
      <c r="K104" s="189"/>
      <c r="L104" s="196"/>
      <c r="M104" s="195"/>
      <c r="N104" s="202"/>
      <c r="O104" s="183"/>
      <c r="P104" s="45"/>
      <c r="Q104" s="45"/>
      <c r="R104" s="45"/>
      <c r="S104" s="45"/>
      <c r="T104" s="45"/>
      <c r="U104" s="45"/>
    </row>
    <row r="105" spans="1:21" ht="18.75" customHeight="1" x14ac:dyDescent="0.3">
      <c r="A105" s="184"/>
      <c r="B105" s="183"/>
      <c r="C105" s="185"/>
      <c r="D105" s="185"/>
      <c r="E105" s="185"/>
      <c r="F105" s="185"/>
      <c r="G105" s="186"/>
      <c r="H105" s="186"/>
      <c r="I105" s="186"/>
      <c r="J105" s="187"/>
      <c r="K105" s="189"/>
      <c r="L105" s="196"/>
      <c r="M105" s="195"/>
      <c r="N105" s="202"/>
      <c r="O105" s="183"/>
      <c r="P105" s="45"/>
      <c r="Q105" s="45"/>
      <c r="R105" s="45"/>
      <c r="S105" s="45"/>
      <c r="T105" s="45"/>
      <c r="U105" s="45"/>
    </row>
    <row r="106" spans="1:21" ht="18.75" customHeight="1" x14ac:dyDescent="0.3">
      <c r="A106" s="184"/>
      <c r="B106" s="183"/>
      <c r="C106" s="185"/>
      <c r="D106" s="185"/>
      <c r="E106" s="185"/>
      <c r="F106" s="185"/>
      <c r="G106" s="186"/>
      <c r="H106" s="186"/>
      <c r="I106" s="186"/>
      <c r="J106" s="187"/>
      <c r="K106" s="189"/>
      <c r="L106" s="196"/>
      <c r="M106" s="195"/>
      <c r="N106" s="202"/>
      <c r="O106" s="183"/>
      <c r="P106" s="45"/>
      <c r="Q106" s="45"/>
      <c r="R106" s="45"/>
      <c r="S106" s="45"/>
      <c r="T106" s="45"/>
      <c r="U106" s="45"/>
    </row>
    <row r="107" spans="1:21" ht="18.75" customHeight="1" x14ac:dyDescent="0.3">
      <c r="A107" s="184"/>
      <c r="B107" s="183"/>
      <c r="C107" s="185"/>
      <c r="D107" s="185"/>
      <c r="E107" s="185"/>
      <c r="F107" s="185"/>
      <c r="G107" s="186"/>
      <c r="H107" s="186"/>
      <c r="I107" s="186"/>
      <c r="J107" s="187"/>
      <c r="K107" s="189"/>
      <c r="L107" s="196"/>
      <c r="M107" s="195"/>
      <c r="N107" s="202"/>
      <c r="O107" s="183"/>
      <c r="P107" s="45"/>
      <c r="Q107" s="45"/>
      <c r="R107" s="45"/>
      <c r="S107" s="45"/>
      <c r="T107" s="45"/>
      <c r="U107" s="45"/>
    </row>
    <row r="108" spans="1:21" ht="18.75" customHeight="1" x14ac:dyDescent="0.3">
      <c r="A108" s="184"/>
      <c r="B108" s="183"/>
      <c r="C108" s="185"/>
      <c r="D108" s="185"/>
      <c r="E108" s="185"/>
      <c r="F108" s="185"/>
      <c r="G108" s="186"/>
      <c r="H108" s="186"/>
      <c r="I108" s="186"/>
      <c r="J108" s="187"/>
      <c r="K108" s="189"/>
      <c r="L108" s="196"/>
      <c r="M108" s="195"/>
      <c r="N108" s="202"/>
      <c r="O108" s="183"/>
      <c r="P108" s="45"/>
      <c r="Q108" s="45"/>
      <c r="R108" s="45"/>
      <c r="S108" s="45"/>
      <c r="T108" s="45"/>
      <c r="U108" s="45"/>
    </row>
    <row r="109" spans="1:21" ht="18.75" customHeight="1" x14ac:dyDescent="0.3">
      <c r="A109" s="184"/>
      <c r="B109" s="183"/>
      <c r="C109" s="185"/>
      <c r="D109" s="185"/>
      <c r="E109" s="185"/>
      <c r="F109" s="185"/>
      <c r="G109" s="186"/>
      <c r="H109" s="186"/>
      <c r="I109" s="186"/>
      <c r="J109" s="187"/>
      <c r="K109" s="189"/>
      <c r="L109" s="196"/>
      <c r="M109" s="195"/>
      <c r="N109" s="202"/>
      <c r="O109" s="183"/>
      <c r="P109" s="45"/>
      <c r="Q109" s="45"/>
      <c r="R109" s="45"/>
      <c r="S109" s="45"/>
      <c r="T109" s="45"/>
      <c r="U109" s="45"/>
    </row>
    <row r="110" spans="1:21" ht="18.75" customHeight="1" x14ac:dyDescent="0.3">
      <c r="A110" s="184"/>
      <c r="B110" s="183"/>
      <c r="C110" s="185"/>
      <c r="D110" s="185"/>
      <c r="E110" s="185"/>
      <c r="F110" s="185"/>
      <c r="G110" s="186"/>
      <c r="H110" s="186"/>
      <c r="I110" s="186"/>
      <c r="J110" s="187"/>
      <c r="K110" s="189"/>
      <c r="L110" s="196"/>
      <c r="M110" s="195"/>
      <c r="N110" s="202"/>
      <c r="O110" s="183"/>
      <c r="P110" s="45"/>
      <c r="Q110" s="45"/>
      <c r="R110" s="45"/>
      <c r="S110" s="45"/>
      <c r="T110" s="45"/>
      <c r="U110" s="45"/>
    </row>
    <row r="111" spans="1:21" ht="18.75" customHeight="1" x14ac:dyDescent="0.3">
      <c r="A111" s="184"/>
      <c r="B111" s="183"/>
      <c r="C111" s="185"/>
      <c r="D111" s="185"/>
      <c r="E111" s="185"/>
      <c r="F111" s="185"/>
      <c r="G111" s="186"/>
      <c r="H111" s="186"/>
      <c r="I111" s="186"/>
      <c r="J111" s="187"/>
      <c r="K111" s="189"/>
      <c r="L111" s="196"/>
      <c r="M111" s="195"/>
      <c r="N111" s="202"/>
      <c r="O111" s="183"/>
      <c r="P111" s="45"/>
      <c r="Q111" s="45"/>
      <c r="R111" s="45"/>
      <c r="S111" s="45"/>
      <c r="T111" s="45"/>
      <c r="U111" s="45"/>
    </row>
    <row r="112" spans="1:21" ht="18.75" customHeight="1" x14ac:dyDescent="0.3">
      <c r="A112" s="184"/>
      <c r="B112" s="183"/>
      <c r="C112" s="185"/>
      <c r="D112" s="185"/>
      <c r="E112" s="185"/>
      <c r="F112" s="185"/>
      <c r="G112" s="186"/>
      <c r="H112" s="186"/>
      <c r="I112" s="186"/>
      <c r="J112" s="187"/>
      <c r="K112" s="189"/>
      <c r="L112" s="196"/>
      <c r="M112" s="195"/>
      <c r="N112" s="202"/>
      <c r="O112" s="183"/>
      <c r="P112" s="45"/>
      <c r="Q112" s="45"/>
      <c r="R112" s="45"/>
      <c r="S112" s="45"/>
      <c r="T112" s="45"/>
      <c r="U112" s="45"/>
    </row>
    <row r="113" spans="1:21" ht="18.75" customHeight="1" x14ac:dyDescent="0.3">
      <c r="A113" s="184"/>
      <c r="B113" s="183"/>
      <c r="C113" s="185"/>
      <c r="D113" s="185"/>
      <c r="E113" s="185"/>
      <c r="F113" s="185"/>
      <c r="G113" s="186"/>
      <c r="H113" s="186"/>
      <c r="I113" s="186"/>
      <c r="J113" s="187"/>
      <c r="K113" s="189"/>
      <c r="L113" s="196"/>
      <c r="M113" s="195"/>
      <c r="N113" s="202"/>
      <c r="O113" s="183"/>
      <c r="P113" s="45"/>
      <c r="Q113" s="45"/>
      <c r="R113" s="45"/>
      <c r="S113" s="45"/>
      <c r="T113" s="45"/>
      <c r="U113" s="45"/>
    </row>
    <row r="114" spans="1:21" ht="18.75" customHeight="1" x14ac:dyDescent="0.3">
      <c r="A114" s="184"/>
      <c r="B114" s="183"/>
      <c r="C114" s="185"/>
      <c r="D114" s="185"/>
      <c r="E114" s="185"/>
      <c r="F114" s="185"/>
      <c r="G114" s="186"/>
      <c r="H114" s="186"/>
      <c r="I114" s="186"/>
      <c r="J114" s="187"/>
      <c r="K114" s="189"/>
      <c r="L114" s="196"/>
      <c r="M114" s="195"/>
      <c r="N114" s="202"/>
      <c r="O114" s="183"/>
      <c r="P114" s="45"/>
      <c r="Q114" s="45"/>
      <c r="R114" s="45"/>
      <c r="S114" s="45"/>
      <c r="T114" s="45"/>
      <c r="U114" s="45"/>
    </row>
    <row r="115" spans="1:21" ht="18.75" customHeight="1" x14ac:dyDescent="0.3">
      <c r="A115" s="184"/>
      <c r="B115" s="183"/>
      <c r="C115" s="185"/>
      <c r="D115" s="185"/>
      <c r="E115" s="185"/>
      <c r="F115" s="185"/>
      <c r="G115" s="186"/>
      <c r="H115" s="186"/>
      <c r="I115" s="186"/>
      <c r="J115" s="187"/>
      <c r="K115" s="189"/>
      <c r="L115" s="196"/>
      <c r="M115" s="195"/>
      <c r="N115" s="202"/>
      <c r="O115" s="183"/>
      <c r="P115" s="45"/>
      <c r="Q115" s="45"/>
      <c r="R115" s="45"/>
      <c r="S115" s="45"/>
      <c r="T115" s="45"/>
      <c r="U115" s="45"/>
    </row>
    <row r="116" spans="1:21" ht="18.75" customHeight="1" x14ac:dyDescent="0.3">
      <c r="A116" s="184"/>
      <c r="B116" s="183"/>
      <c r="C116" s="185"/>
      <c r="D116" s="185"/>
      <c r="E116" s="185"/>
      <c r="F116" s="185"/>
      <c r="G116" s="186"/>
      <c r="H116" s="186"/>
      <c r="I116" s="186"/>
      <c r="J116" s="187"/>
      <c r="K116" s="189"/>
      <c r="L116" s="196"/>
      <c r="M116" s="195"/>
      <c r="N116" s="202"/>
      <c r="O116" s="183"/>
      <c r="P116" s="45"/>
      <c r="Q116" s="45"/>
      <c r="R116" s="45"/>
      <c r="S116" s="45"/>
      <c r="T116" s="45"/>
      <c r="U116" s="45"/>
    </row>
    <row r="117" spans="1:21" ht="18.75" customHeight="1" x14ac:dyDescent="0.3">
      <c r="A117" s="184"/>
      <c r="B117" s="183"/>
      <c r="C117" s="185"/>
      <c r="D117" s="185"/>
      <c r="E117" s="185"/>
      <c r="F117" s="185"/>
      <c r="G117" s="186"/>
      <c r="H117" s="186"/>
      <c r="I117" s="186"/>
      <c r="J117" s="187"/>
      <c r="K117" s="189"/>
      <c r="L117" s="196"/>
      <c r="M117" s="195"/>
      <c r="N117" s="202"/>
      <c r="O117" s="183"/>
      <c r="P117" s="45"/>
      <c r="Q117" s="45"/>
      <c r="R117" s="45"/>
      <c r="S117" s="45"/>
      <c r="T117" s="45"/>
      <c r="U117" s="45"/>
    </row>
    <row r="118" spans="1:21" ht="18.75" customHeight="1" x14ac:dyDescent="0.3">
      <c r="A118" s="184"/>
      <c r="B118" s="183"/>
      <c r="C118" s="185"/>
      <c r="D118" s="185"/>
      <c r="E118" s="185"/>
      <c r="F118" s="185"/>
      <c r="G118" s="186"/>
      <c r="H118" s="186"/>
      <c r="I118" s="186"/>
      <c r="J118" s="187"/>
      <c r="K118" s="189"/>
      <c r="L118" s="196"/>
      <c r="M118" s="195"/>
      <c r="N118" s="202"/>
      <c r="O118" s="183"/>
      <c r="P118" s="45"/>
      <c r="Q118" s="45"/>
      <c r="R118" s="45"/>
      <c r="S118" s="45"/>
      <c r="T118" s="45"/>
      <c r="U118" s="45"/>
    </row>
    <row r="119" spans="1:21" ht="18.75" customHeight="1" x14ac:dyDescent="0.3">
      <c r="A119" s="184"/>
      <c r="B119" s="183"/>
      <c r="C119" s="185"/>
      <c r="D119" s="185"/>
      <c r="E119" s="185"/>
      <c r="F119" s="185"/>
      <c r="G119" s="186"/>
      <c r="H119" s="186"/>
      <c r="I119" s="186"/>
      <c r="J119" s="187"/>
      <c r="K119" s="189"/>
      <c r="L119" s="196"/>
      <c r="M119" s="195"/>
      <c r="N119" s="202"/>
      <c r="O119" s="183"/>
      <c r="P119" s="45"/>
      <c r="Q119" s="45"/>
      <c r="R119" s="45"/>
      <c r="S119" s="45"/>
      <c r="T119" s="45"/>
      <c r="U119" s="45"/>
    </row>
    <row r="120" spans="1:21" ht="18.75" customHeight="1" x14ac:dyDescent="0.3">
      <c r="A120" s="184"/>
      <c r="B120" s="183"/>
      <c r="C120" s="185"/>
      <c r="D120" s="185"/>
      <c r="E120" s="185"/>
      <c r="F120" s="185"/>
      <c r="G120" s="186"/>
      <c r="H120" s="186"/>
      <c r="I120" s="186"/>
      <c r="J120" s="187"/>
      <c r="K120" s="189"/>
      <c r="L120" s="196"/>
      <c r="M120" s="195"/>
      <c r="N120" s="202"/>
      <c r="O120" s="183"/>
      <c r="P120" s="45"/>
      <c r="Q120" s="45"/>
      <c r="R120" s="45"/>
      <c r="S120" s="45"/>
      <c r="T120" s="45"/>
      <c r="U120" s="45"/>
    </row>
    <row r="121" spans="1:21" ht="18.75" customHeight="1" x14ac:dyDescent="0.3">
      <c r="A121" s="184"/>
      <c r="B121" s="183"/>
      <c r="C121" s="185"/>
      <c r="D121" s="185"/>
      <c r="E121" s="185"/>
      <c r="F121" s="185"/>
      <c r="G121" s="186"/>
      <c r="H121" s="186"/>
      <c r="I121" s="186"/>
      <c r="J121" s="187"/>
      <c r="K121" s="189"/>
      <c r="L121" s="196"/>
      <c r="M121" s="195"/>
      <c r="N121" s="202"/>
      <c r="O121" s="183"/>
      <c r="P121" s="45"/>
      <c r="Q121" s="45"/>
      <c r="R121" s="45"/>
      <c r="S121" s="45"/>
      <c r="T121" s="45"/>
      <c r="U121" s="45"/>
    </row>
    <row r="122" spans="1:21" ht="18.75" customHeight="1" x14ac:dyDescent="0.3">
      <c r="A122" s="184"/>
      <c r="B122" s="183"/>
      <c r="C122" s="185"/>
      <c r="D122" s="185"/>
      <c r="E122" s="185"/>
      <c r="F122" s="185"/>
      <c r="G122" s="186"/>
      <c r="H122" s="186"/>
      <c r="I122" s="186"/>
      <c r="J122" s="187"/>
      <c r="K122" s="189"/>
      <c r="L122" s="196"/>
      <c r="M122" s="195"/>
      <c r="N122" s="202"/>
      <c r="O122" s="183"/>
      <c r="P122" s="45"/>
      <c r="Q122" s="45"/>
      <c r="R122" s="45"/>
      <c r="S122" s="45"/>
      <c r="T122" s="45"/>
      <c r="U122" s="45"/>
    </row>
    <row r="123" spans="1:21" ht="18.75" customHeight="1" x14ac:dyDescent="0.3">
      <c r="A123" s="184"/>
      <c r="B123" s="183"/>
      <c r="C123" s="185"/>
      <c r="D123" s="185"/>
      <c r="E123" s="185"/>
      <c r="F123" s="185"/>
      <c r="G123" s="186"/>
      <c r="H123" s="186"/>
      <c r="I123" s="186"/>
      <c r="J123" s="187"/>
      <c r="K123" s="189"/>
      <c r="L123" s="196"/>
      <c r="M123" s="195"/>
      <c r="N123" s="202"/>
      <c r="O123" s="183"/>
      <c r="P123" s="45"/>
      <c r="Q123" s="45"/>
      <c r="R123" s="45"/>
      <c r="S123" s="45"/>
      <c r="T123" s="45"/>
      <c r="U123" s="45"/>
    </row>
    <row r="124" spans="1:21" ht="18.75" customHeight="1" x14ac:dyDescent="0.3">
      <c r="A124" s="184"/>
      <c r="B124" s="183"/>
      <c r="C124" s="185"/>
      <c r="D124" s="185"/>
      <c r="E124" s="185"/>
      <c r="F124" s="185"/>
      <c r="G124" s="186"/>
      <c r="H124" s="186"/>
      <c r="I124" s="186"/>
      <c r="J124" s="187"/>
      <c r="K124" s="189"/>
      <c r="L124" s="196"/>
      <c r="M124" s="195"/>
      <c r="N124" s="202"/>
      <c r="O124" s="183"/>
      <c r="P124" s="45"/>
      <c r="Q124" s="45"/>
      <c r="R124" s="45"/>
      <c r="S124" s="45"/>
      <c r="T124" s="45"/>
      <c r="U124" s="45"/>
    </row>
    <row r="125" spans="1:21" ht="18.75" customHeight="1" x14ac:dyDescent="0.3">
      <c r="A125" s="184"/>
      <c r="B125" s="183"/>
      <c r="C125" s="185"/>
      <c r="D125" s="185"/>
      <c r="E125" s="185"/>
      <c r="F125" s="185"/>
      <c r="G125" s="186"/>
      <c r="H125" s="186"/>
      <c r="I125" s="186"/>
      <c r="J125" s="187"/>
      <c r="K125" s="189"/>
      <c r="L125" s="196"/>
      <c r="M125" s="195"/>
      <c r="N125" s="202"/>
      <c r="O125" s="183"/>
      <c r="P125" s="45"/>
      <c r="Q125" s="45"/>
      <c r="R125" s="45"/>
      <c r="S125" s="45"/>
      <c r="T125" s="45"/>
      <c r="U125" s="45"/>
    </row>
    <row r="126" spans="1:21" ht="18.75" customHeight="1" x14ac:dyDescent="0.3">
      <c r="A126" s="184"/>
      <c r="B126" s="183"/>
      <c r="C126" s="185"/>
      <c r="D126" s="185"/>
      <c r="E126" s="185"/>
      <c r="F126" s="185"/>
      <c r="G126" s="186"/>
      <c r="H126" s="186"/>
      <c r="I126" s="186"/>
      <c r="J126" s="187"/>
      <c r="K126" s="189"/>
      <c r="L126" s="196"/>
      <c r="M126" s="195"/>
      <c r="N126" s="202"/>
      <c r="O126" s="183"/>
      <c r="P126" s="45"/>
      <c r="Q126" s="45"/>
      <c r="R126" s="45"/>
      <c r="S126" s="45"/>
      <c r="T126" s="45"/>
      <c r="U126" s="45"/>
    </row>
    <row r="127" spans="1:21" ht="18.75" customHeight="1" x14ac:dyDescent="0.3">
      <c r="A127" s="184"/>
      <c r="B127" s="183"/>
      <c r="C127" s="185"/>
      <c r="D127" s="185"/>
      <c r="E127" s="185"/>
      <c r="F127" s="185"/>
      <c r="G127" s="186"/>
      <c r="H127" s="186"/>
      <c r="I127" s="186"/>
      <c r="J127" s="187"/>
      <c r="K127" s="189"/>
      <c r="L127" s="196"/>
      <c r="M127" s="195"/>
      <c r="N127" s="202"/>
      <c r="O127" s="183"/>
      <c r="P127" s="45"/>
      <c r="Q127" s="45"/>
      <c r="R127" s="45"/>
      <c r="S127" s="45"/>
      <c r="T127" s="45"/>
      <c r="U127" s="45"/>
    </row>
    <row r="128" spans="1:21" ht="18.75" customHeight="1" x14ac:dyDescent="0.3">
      <c r="A128" s="184"/>
      <c r="B128" s="183"/>
      <c r="C128" s="185"/>
      <c r="D128" s="185"/>
      <c r="E128" s="185"/>
      <c r="F128" s="185"/>
      <c r="G128" s="186"/>
      <c r="H128" s="186"/>
      <c r="I128" s="186"/>
      <c r="J128" s="187"/>
      <c r="K128" s="189"/>
      <c r="L128" s="196"/>
      <c r="M128" s="195"/>
      <c r="N128" s="202"/>
      <c r="O128" s="183"/>
      <c r="P128" s="45"/>
      <c r="Q128" s="45"/>
      <c r="R128" s="45"/>
      <c r="S128" s="45"/>
      <c r="T128" s="45"/>
      <c r="U128" s="45"/>
    </row>
    <row r="129" spans="1:21" ht="18.75" customHeight="1" x14ac:dyDescent="0.3">
      <c r="A129" s="184"/>
      <c r="B129" s="183"/>
      <c r="C129" s="185"/>
      <c r="D129" s="185"/>
      <c r="E129" s="185"/>
      <c r="F129" s="185"/>
      <c r="G129" s="186"/>
      <c r="H129" s="186"/>
      <c r="I129" s="186"/>
      <c r="J129" s="187"/>
      <c r="K129" s="189"/>
      <c r="L129" s="196"/>
      <c r="M129" s="195"/>
      <c r="N129" s="202"/>
      <c r="O129" s="183"/>
      <c r="P129" s="45"/>
      <c r="Q129" s="45"/>
      <c r="R129" s="45"/>
      <c r="S129" s="45"/>
      <c r="T129" s="45"/>
      <c r="U129" s="45"/>
    </row>
    <row r="130" spans="1:21" ht="18.75" customHeight="1" x14ac:dyDescent="0.3">
      <c r="A130" s="184"/>
      <c r="B130" s="183"/>
      <c r="C130" s="185"/>
      <c r="D130" s="185"/>
      <c r="E130" s="185"/>
      <c r="F130" s="185"/>
      <c r="G130" s="186"/>
      <c r="H130" s="186"/>
      <c r="I130" s="186"/>
      <c r="J130" s="187"/>
      <c r="K130" s="189"/>
      <c r="L130" s="196"/>
      <c r="M130" s="195"/>
      <c r="N130" s="202"/>
      <c r="O130" s="183"/>
      <c r="P130" s="45"/>
      <c r="Q130" s="45"/>
      <c r="R130" s="45"/>
      <c r="S130" s="45"/>
      <c r="T130" s="45"/>
      <c r="U130" s="45"/>
    </row>
    <row r="131" spans="1:21" ht="18.75" customHeight="1" x14ac:dyDescent="0.3">
      <c r="A131" s="184"/>
      <c r="B131" s="183"/>
      <c r="C131" s="185"/>
      <c r="D131" s="185"/>
      <c r="E131" s="185"/>
      <c r="F131" s="185"/>
      <c r="G131" s="186"/>
      <c r="H131" s="186"/>
      <c r="I131" s="186"/>
      <c r="J131" s="187"/>
      <c r="K131" s="189"/>
      <c r="L131" s="196"/>
      <c r="M131" s="195"/>
      <c r="N131" s="202"/>
      <c r="O131" s="183"/>
      <c r="P131" s="45"/>
      <c r="Q131" s="45"/>
      <c r="R131" s="45"/>
      <c r="S131" s="45"/>
      <c r="T131" s="45"/>
      <c r="U131" s="45"/>
    </row>
    <row r="132" spans="1:21" ht="18.75" customHeight="1" x14ac:dyDescent="0.3">
      <c r="A132" s="184"/>
      <c r="B132" s="183"/>
      <c r="C132" s="185"/>
      <c r="D132" s="185"/>
      <c r="E132" s="185"/>
      <c r="F132" s="185"/>
      <c r="G132" s="186"/>
      <c r="H132" s="186"/>
      <c r="I132" s="186"/>
      <c r="J132" s="187"/>
      <c r="K132" s="189"/>
      <c r="L132" s="196"/>
      <c r="M132" s="195"/>
      <c r="N132" s="202"/>
      <c r="O132" s="183"/>
      <c r="P132" s="45"/>
      <c r="Q132" s="45"/>
      <c r="R132" s="45"/>
      <c r="S132" s="45"/>
      <c r="T132" s="45"/>
      <c r="U132" s="45"/>
    </row>
    <row r="133" spans="1:21" ht="18.75" customHeight="1" x14ac:dyDescent="0.3">
      <c r="A133" s="184"/>
      <c r="B133" s="183"/>
      <c r="C133" s="185"/>
      <c r="D133" s="185"/>
      <c r="E133" s="185"/>
      <c r="F133" s="185"/>
      <c r="G133" s="186"/>
      <c r="H133" s="186"/>
      <c r="I133" s="186"/>
      <c r="J133" s="187"/>
      <c r="K133" s="189"/>
      <c r="L133" s="196"/>
      <c r="M133" s="195"/>
      <c r="N133" s="202"/>
      <c r="O133" s="183"/>
      <c r="P133" s="45"/>
      <c r="Q133" s="45"/>
      <c r="R133" s="45"/>
      <c r="S133" s="45"/>
      <c r="T133" s="45"/>
      <c r="U133" s="45"/>
    </row>
    <row r="134" spans="1:21" ht="18.75" customHeight="1" x14ac:dyDescent="0.3">
      <c r="A134" s="184"/>
      <c r="B134" s="183"/>
      <c r="C134" s="185"/>
      <c r="D134" s="185"/>
      <c r="E134" s="185"/>
      <c r="F134" s="185"/>
      <c r="G134" s="186"/>
      <c r="H134" s="186"/>
      <c r="I134" s="186"/>
      <c r="J134" s="187"/>
      <c r="K134" s="189"/>
      <c r="L134" s="196"/>
      <c r="M134" s="195"/>
      <c r="N134" s="202"/>
      <c r="O134" s="183"/>
      <c r="P134" s="45"/>
      <c r="Q134" s="45"/>
      <c r="R134" s="45"/>
      <c r="S134" s="45"/>
      <c r="T134" s="45"/>
      <c r="U134" s="45"/>
    </row>
    <row r="135" spans="1:21" ht="18.75" customHeight="1" x14ac:dyDescent="0.3">
      <c r="A135" s="184"/>
      <c r="B135" s="183"/>
      <c r="C135" s="185"/>
      <c r="D135" s="185"/>
      <c r="E135" s="185"/>
      <c r="F135" s="185"/>
      <c r="G135" s="186"/>
      <c r="H135" s="186"/>
      <c r="I135" s="186"/>
      <c r="J135" s="187"/>
      <c r="K135" s="189"/>
      <c r="L135" s="196"/>
      <c r="M135" s="195"/>
      <c r="N135" s="202"/>
      <c r="O135" s="183"/>
      <c r="P135" s="45"/>
      <c r="Q135" s="45"/>
      <c r="R135" s="45"/>
      <c r="S135" s="45"/>
      <c r="T135" s="45"/>
      <c r="U135" s="45"/>
    </row>
    <row r="136" spans="1:21" ht="18.75" customHeight="1" x14ac:dyDescent="0.3">
      <c r="A136" s="184"/>
      <c r="B136" s="183"/>
      <c r="C136" s="185"/>
      <c r="D136" s="185"/>
      <c r="E136" s="185"/>
      <c r="F136" s="185"/>
      <c r="G136" s="186"/>
      <c r="H136" s="186"/>
      <c r="I136" s="186"/>
      <c r="J136" s="187"/>
      <c r="K136" s="189"/>
      <c r="L136" s="196"/>
      <c r="M136" s="195"/>
      <c r="N136" s="202"/>
      <c r="O136" s="183"/>
      <c r="P136" s="45"/>
      <c r="Q136" s="45"/>
      <c r="R136" s="45"/>
      <c r="S136" s="45"/>
      <c r="T136" s="45"/>
      <c r="U136" s="45"/>
    </row>
    <row r="137" spans="1:21" ht="18.75" customHeight="1" x14ac:dyDescent="0.3">
      <c r="A137" s="184"/>
      <c r="B137" s="183"/>
      <c r="C137" s="185"/>
      <c r="D137" s="185"/>
      <c r="E137" s="185"/>
      <c r="F137" s="185"/>
      <c r="G137" s="186"/>
      <c r="H137" s="186"/>
      <c r="I137" s="186"/>
      <c r="J137" s="187"/>
      <c r="K137" s="189"/>
      <c r="L137" s="196"/>
      <c r="M137" s="195"/>
      <c r="N137" s="202"/>
      <c r="O137" s="183"/>
      <c r="P137" s="45"/>
      <c r="Q137" s="45"/>
      <c r="R137" s="45"/>
      <c r="S137" s="45"/>
      <c r="T137" s="45"/>
      <c r="U137" s="45"/>
    </row>
    <row r="138" spans="1:21" ht="18.75" customHeight="1" x14ac:dyDescent="0.3">
      <c r="A138" s="184"/>
      <c r="B138" s="183"/>
      <c r="C138" s="185"/>
      <c r="D138" s="185"/>
      <c r="E138" s="185"/>
      <c r="F138" s="185"/>
      <c r="G138" s="186"/>
      <c r="H138" s="186"/>
      <c r="I138" s="186"/>
      <c r="J138" s="187"/>
      <c r="K138" s="189"/>
      <c r="L138" s="196"/>
      <c r="M138" s="195"/>
      <c r="N138" s="202"/>
      <c r="O138" s="183"/>
      <c r="P138" s="45"/>
      <c r="Q138" s="45"/>
      <c r="R138" s="45"/>
      <c r="S138" s="45"/>
      <c r="T138" s="45"/>
      <c r="U138" s="45"/>
    </row>
    <row r="139" spans="1:21" ht="18.75" customHeight="1" x14ac:dyDescent="0.3">
      <c r="A139" s="184"/>
      <c r="B139" s="183"/>
      <c r="C139" s="185"/>
      <c r="D139" s="185"/>
      <c r="E139" s="185"/>
      <c r="F139" s="185"/>
      <c r="G139" s="186"/>
      <c r="H139" s="186"/>
      <c r="I139" s="186"/>
      <c r="J139" s="187"/>
      <c r="K139" s="189"/>
      <c r="L139" s="196"/>
      <c r="M139" s="195"/>
      <c r="N139" s="202"/>
      <c r="O139" s="183"/>
      <c r="P139" s="45"/>
      <c r="Q139" s="45"/>
      <c r="R139" s="45"/>
      <c r="S139" s="45"/>
      <c r="T139" s="45"/>
      <c r="U139" s="45"/>
    </row>
    <row r="140" spans="1:21" ht="18.75" customHeight="1" x14ac:dyDescent="0.3">
      <c r="A140" s="184"/>
      <c r="B140" s="183"/>
      <c r="C140" s="185"/>
      <c r="D140" s="185"/>
      <c r="E140" s="185"/>
      <c r="F140" s="185"/>
      <c r="G140" s="186"/>
      <c r="H140" s="186"/>
      <c r="I140" s="186"/>
      <c r="J140" s="187"/>
      <c r="K140" s="189"/>
      <c r="L140" s="196"/>
      <c r="M140" s="195"/>
      <c r="N140" s="202"/>
      <c r="O140" s="183"/>
      <c r="P140" s="45"/>
      <c r="Q140" s="45"/>
      <c r="R140" s="45"/>
      <c r="S140" s="45"/>
      <c r="T140" s="45"/>
      <c r="U140" s="45"/>
    </row>
    <row r="141" spans="1:21" ht="18.75" customHeight="1" x14ac:dyDescent="0.3">
      <c r="A141" s="184"/>
      <c r="B141" s="183"/>
      <c r="C141" s="185"/>
      <c r="D141" s="185"/>
      <c r="E141" s="185"/>
      <c r="F141" s="185"/>
      <c r="G141" s="186"/>
      <c r="H141" s="186"/>
      <c r="I141" s="186"/>
      <c r="J141" s="187"/>
      <c r="K141" s="189"/>
      <c r="L141" s="196"/>
      <c r="M141" s="195"/>
      <c r="N141" s="202"/>
      <c r="O141" s="183"/>
      <c r="P141" s="45"/>
      <c r="Q141" s="45"/>
      <c r="R141" s="45"/>
      <c r="S141" s="45"/>
      <c r="T141" s="45"/>
      <c r="U141" s="45"/>
    </row>
    <row r="142" spans="1:21" ht="18.75" customHeight="1" x14ac:dyDescent="0.3">
      <c r="A142" s="184"/>
      <c r="B142" s="183"/>
      <c r="C142" s="185"/>
      <c r="D142" s="185"/>
      <c r="E142" s="185"/>
      <c r="F142" s="185"/>
      <c r="G142" s="186"/>
      <c r="H142" s="186"/>
      <c r="I142" s="186"/>
      <c r="J142" s="187"/>
      <c r="K142" s="189"/>
      <c r="L142" s="196"/>
      <c r="M142" s="195"/>
      <c r="N142" s="202"/>
      <c r="O142" s="183"/>
      <c r="P142" s="45"/>
      <c r="Q142" s="45"/>
      <c r="R142" s="45"/>
      <c r="S142" s="45"/>
      <c r="T142" s="45"/>
      <c r="U142" s="45"/>
    </row>
    <row r="143" spans="1:21" ht="18.75" customHeight="1" x14ac:dyDescent="0.3">
      <c r="A143" s="184"/>
      <c r="B143" s="183"/>
      <c r="C143" s="185"/>
      <c r="D143" s="185"/>
      <c r="E143" s="185"/>
      <c r="F143" s="185"/>
      <c r="G143" s="186"/>
      <c r="H143" s="186"/>
      <c r="I143" s="186"/>
      <c r="J143" s="187"/>
      <c r="K143" s="189"/>
      <c r="L143" s="196"/>
      <c r="M143" s="195"/>
      <c r="N143" s="202"/>
      <c r="O143" s="183"/>
      <c r="P143" s="45"/>
      <c r="Q143" s="45"/>
      <c r="R143" s="45"/>
      <c r="S143" s="45"/>
      <c r="T143" s="45"/>
      <c r="U143" s="45"/>
    </row>
    <row r="144" spans="1:21" ht="18.75" customHeight="1" x14ac:dyDescent="0.3">
      <c r="A144" s="184"/>
      <c r="B144" s="183"/>
      <c r="C144" s="185"/>
      <c r="D144" s="185"/>
      <c r="E144" s="185"/>
      <c r="F144" s="185"/>
      <c r="G144" s="186"/>
      <c r="H144" s="186"/>
      <c r="I144" s="186"/>
      <c r="J144" s="187"/>
      <c r="K144" s="189"/>
      <c r="L144" s="196"/>
      <c r="M144" s="195"/>
      <c r="N144" s="202"/>
      <c r="O144" s="183"/>
      <c r="P144" s="45"/>
      <c r="Q144" s="45"/>
      <c r="R144" s="45"/>
      <c r="S144" s="45"/>
      <c r="T144" s="45"/>
      <c r="U144" s="45"/>
    </row>
    <row r="145" spans="1:21" ht="18.75" customHeight="1" x14ac:dyDescent="0.3">
      <c r="A145" s="184"/>
      <c r="B145" s="183"/>
      <c r="C145" s="185"/>
      <c r="D145" s="185"/>
      <c r="E145" s="185"/>
      <c r="F145" s="185"/>
      <c r="G145" s="186"/>
      <c r="H145" s="186"/>
      <c r="I145" s="186"/>
      <c r="J145" s="187"/>
      <c r="K145" s="189"/>
      <c r="L145" s="196"/>
      <c r="M145" s="195"/>
      <c r="N145" s="202"/>
      <c r="O145" s="183"/>
      <c r="P145" s="45"/>
      <c r="Q145" s="45"/>
      <c r="R145" s="45"/>
      <c r="S145" s="45"/>
      <c r="T145" s="45"/>
      <c r="U145" s="45"/>
    </row>
    <row r="146" spans="1:21" ht="18.75" customHeight="1" x14ac:dyDescent="0.3">
      <c r="A146" s="184"/>
      <c r="B146" s="183"/>
      <c r="C146" s="185"/>
      <c r="D146" s="185"/>
      <c r="E146" s="185"/>
      <c r="F146" s="185"/>
      <c r="G146" s="186"/>
      <c r="H146" s="186"/>
      <c r="I146" s="186"/>
      <c r="J146" s="187"/>
      <c r="K146" s="189"/>
      <c r="L146" s="196"/>
      <c r="M146" s="195"/>
      <c r="N146" s="202"/>
      <c r="O146" s="183"/>
      <c r="P146" s="45"/>
      <c r="Q146" s="45"/>
      <c r="R146" s="45"/>
      <c r="S146" s="45"/>
      <c r="T146" s="45"/>
      <c r="U146" s="45"/>
    </row>
    <row r="147" spans="1:21" ht="18.75" customHeight="1" x14ac:dyDescent="0.3">
      <c r="A147" s="184"/>
      <c r="B147" s="183"/>
      <c r="C147" s="185"/>
      <c r="D147" s="185"/>
      <c r="E147" s="185"/>
      <c r="F147" s="185"/>
      <c r="G147" s="186"/>
      <c r="H147" s="186"/>
      <c r="I147" s="186"/>
      <c r="J147" s="187"/>
      <c r="K147" s="189"/>
      <c r="L147" s="196"/>
      <c r="M147" s="195"/>
      <c r="N147" s="202"/>
      <c r="O147" s="183"/>
      <c r="P147" s="45"/>
      <c r="Q147" s="45"/>
      <c r="R147" s="45"/>
      <c r="S147" s="45"/>
      <c r="T147" s="45"/>
      <c r="U147" s="45"/>
    </row>
    <row r="148" spans="1:21" ht="18.75" customHeight="1" x14ac:dyDescent="0.3">
      <c r="A148" s="184"/>
      <c r="B148" s="183"/>
      <c r="C148" s="185"/>
      <c r="D148" s="185"/>
      <c r="E148" s="185"/>
      <c r="F148" s="185"/>
      <c r="G148" s="186"/>
      <c r="H148" s="186"/>
      <c r="I148" s="186"/>
      <c r="J148" s="187"/>
      <c r="K148" s="189"/>
      <c r="L148" s="196"/>
      <c r="M148" s="195"/>
      <c r="N148" s="202"/>
      <c r="O148" s="183"/>
      <c r="P148" s="45"/>
      <c r="Q148" s="45"/>
      <c r="R148" s="45"/>
      <c r="S148" s="45"/>
      <c r="T148" s="45"/>
      <c r="U148" s="45"/>
    </row>
    <row r="149" spans="1:21" ht="18.75" customHeight="1" x14ac:dyDescent="0.3">
      <c r="A149" s="184"/>
      <c r="B149" s="183"/>
      <c r="C149" s="185"/>
      <c r="D149" s="185"/>
      <c r="E149" s="185"/>
      <c r="F149" s="185"/>
      <c r="G149" s="186"/>
      <c r="H149" s="186"/>
      <c r="I149" s="186"/>
      <c r="J149" s="187"/>
      <c r="K149" s="189"/>
      <c r="L149" s="196"/>
      <c r="M149" s="195"/>
      <c r="N149" s="202"/>
      <c r="O149" s="183"/>
      <c r="P149" s="45"/>
      <c r="Q149" s="45"/>
      <c r="R149" s="45"/>
      <c r="S149" s="45"/>
      <c r="T149" s="45"/>
      <c r="U149" s="45"/>
    </row>
    <row r="150" spans="1:21" ht="18.75" customHeight="1" x14ac:dyDescent="0.3">
      <c r="A150" s="184"/>
      <c r="B150" s="183"/>
      <c r="C150" s="185"/>
      <c r="D150" s="185"/>
      <c r="E150" s="185"/>
      <c r="F150" s="185"/>
      <c r="G150" s="186"/>
      <c r="H150" s="186"/>
      <c r="I150" s="186"/>
      <c r="J150" s="187"/>
      <c r="K150" s="189"/>
      <c r="L150" s="196"/>
      <c r="M150" s="195"/>
      <c r="N150" s="202"/>
      <c r="O150" s="183"/>
      <c r="P150" s="45"/>
      <c r="Q150" s="45"/>
      <c r="R150" s="45"/>
      <c r="S150" s="45"/>
      <c r="T150" s="45"/>
      <c r="U150" s="45"/>
    </row>
    <row r="151" spans="1:21" ht="18.75" customHeight="1" x14ac:dyDescent="0.3">
      <c r="A151" s="184"/>
      <c r="B151" s="183"/>
      <c r="C151" s="185"/>
      <c r="D151" s="185"/>
      <c r="E151" s="185"/>
      <c r="F151" s="185"/>
      <c r="G151" s="186"/>
      <c r="H151" s="186"/>
      <c r="I151" s="186"/>
      <c r="J151" s="187"/>
      <c r="K151" s="189"/>
      <c r="L151" s="196"/>
      <c r="M151" s="195"/>
      <c r="N151" s="202"/>
      <c r="O151" s="183"/>
      <c r="P151" s="45"/>
      <c r="Q151" s="45"/>
      <c r="R151" s="45"/>
      <c r="S151" s="45"/>
      <c r="T151" s="45"/>
      <c r="U151" s="45"/>
    </row>
    <row r="152" spans="1:21" ht="18.75" customHeight="1" x14ac:dyDescent="0.3">
      <c r="A152" s="184"/>
      <c r="B152" s="183"/>
      <c r="C152" s="185"/>
      <c r="D152" s="185"/>
      <c r="E152" s="185"/>
      <c r="F152" s="185"/>
      <c r="G152" s="186"/>
      <c r="H152" s="186"/>
      <c r="I152" s="186"/>
      <c r="J152" s="187"/>
      <c r="K152" s="189"/>
      <c r="L152" s="196"/>
      <c r="M152" s="195"/>
      <c r="N152" s="202"/>
      <c r="O152" s="183"/>
      <c r="P152" s="45"/>
      <c r="Q152" s="45"/>
      <c r="R152" s="45"/>
      <c r="S152" s="45"/>
      <c r="T152" s="45"/>
      <c r="U152" s="45"/>
    </row>
    <row r="153" spans="1:21" ht="18.75" customHeight="1" x14ac:dyDescent="0.3">
      <c r="A153" s="184"/>
      <c r="B153" s="183"/>
      <c r="C153" s="185"/>
      <c r="D153" s="185"/>
      <c r="E153" s="185"/>
      <c r="F153" s="185"/>
      <c r="G153" s="186"/>
      <c r="H153" s="186"/>
      <c r="I153" s="186"/>
      <c r="J153" s="187"/>
      <c r="K153" s="189"/>
      <c r="L153" s="196"/>
      <c r="M153" s="195"/>
      <c r="N153" s="202"/>
      <c r="O153" s="183"/>
      <c r="P153" s="45"/>
      <c r="Q153" s="45"/>
      <c r="R153" s="45"/>
      <c r="S153" s="45"/>
      <c r="T153" s="45"/>
      <c r="U153" s="45"/>
    </row>
    <row r="154" spans="1:21" ht="18.75" customHeight="1" x14ac:dyDescent="0.3">
      <c r="A154" s="184"/>
      <c r="B154" s="183"/>
      <c r="C154" s="185"/>
      <c r="D154" s="185"/>
      <c r="E154" s="185"/>
      <c r="F154" s="185"/>
      <c r="G154" s="186"/>
      <c r="H154" s="186"/>
      <c r="I154" s="186"/>
      <c r="J154" s="187"/>
      <c r="K154" s="189"/>
      <c r="L154" s="196"/>
      <c r="M154" s="195"/>
      <c r="N154" s="202"/>
      <c r="O154" s="183"/>
      <c r="P154" s="45"/>
      <c r="Q154" s="45"/>
      <c r="R154" s="45"/>
      <c r="S154" s="45"/>
      <c r="T154" s="45"/>
      <c r="U154" s="45"/>
    </row>
    <row r="155" spans="1:21" ht="18.75" customHeight="1" x14ac:dyDescent="0.3">
      <c r="A155" s="184"/>
      <c r="B155" s="183"/>
      <c r="C155" s="185"/>
      <c r="D155" s="185"/>
      <c r="E155" s="185"/>
      <c r="F155" s="185"/>
      <c r="G155" s="186"/>
      <c r="H155" s="186"/>
      <c r="I155" s="186"/>
      <c r="J155" s="187"/>
      <c r="K155" s="189"/>
      <c r="L155" s="196"/>
      <c r="M155" s="195"/>
      <c r="N155" s="202"/>
      <c r="O155" s="183"/>
      <c r="P155" s="45"/>
      <c r="Q155" s="45"/>
      <c r="R155" s="45"/>
      <c r="S155" s="45"/>
      <c r="T155" s="45"/>
      <c r="U155" s="45"/>
    </row>
    <row r="156" spans="1:21" ht="18.75" customHeight="1" x14ac:dyDescent="0.3">
      <c r="A156" s="184"/>
      <c r="B156" s="183"/>
      <c r="C156" s="185"/>
      <c r="D156" s="185"/>
      <c r="E156" s="185"/>
      <c r="F156" s="185"/>
      <c r="G156" s="186"/>
      <c r="H156" s="186"/>
      <c r="I156" s="186"/>
      <c r="J156" s="187"/>
      <c r="K156" s="189"/>
      <c r="L156" s="196"/>
      <c r="M156" s="195"/>
      <c r="N156" s="202"/>
      <c r="O156" s="183"/>
      <c r="P156" s="45"/>
      <c r="Q156" s="45"/>
      <c r="R156" s="45"/>
      <c r="S156" s="45"/>
      <c r="T156" s="45"/>
      <c r="U156" s="45"/>
    </row>
    <row r="157" spans="1:21" ht="18.75" customHeight="1" x14ac:dyDescent="0.3">
      <c r="A157" s="184"/>
      <c r="B157" s="183"/>
      <c r="C157" s="185"/>
      <c r="D157" s="185"/>
      <c r="E157" s="185"/>
      <c r="F157" s="185"/>
      <c r="G157" s="186"/>
      <c r="H157" s="186"/>
      <c r="I157" s="186"/>
      <c r="J157" s="187"/>
      <c r="K157" s="189"/>
      <c r="L157" s="196"/>
      <c r="M157" s="195"/>
      <c r="N157" s="202"/>
      <c r="O157" s="183"/>
      <c r="P157" s="45"/>
      <c r="Q157" s="45"/>
      <c r="R157" s="45"/>
      <c r="S157" s="45"/>
      <c r="T157" s="45"/>
      <c r="U157" s="45"/>
    </row>
    <row r="158" spans="1:21" ht="18.75" customHeight="1" x14ac:dyDescent="0.3">
      <c r="A158" s="184"/>
      <c r="B158" s="183"/>
      <c r="C158" s="185"/>
      <c r="D158" s="185"/>
      <c r="E158" s="185"/>
      <c r="F158" s="185"/>
      <c r="G158" s="186"/>
      <c r="H158" s="186"/>
      <c r="I158" s="186"/>
      <c r="J158" s="187"/>
      <c r="K158" s="189"/>
      <c r="L158" s="196"/>
      <c r="M158" s="195"/>
      <c r="N158" s="202"/>
      <c r="O158" s="183"/>
      <c r="P158" s="45"/>
      <c r="Q158" s="45"/>
      <c r="R158" s="45"/>
      <c r="S158" s="45"/>
      <c r="T158" s="45"/>
      <c r="U158" s="45"/>
    </row>
    <row r="159" spans="1:21" ht="18.75" customHeight="1" x14ac:dyDescent="0.3">
      <c r="A159" s="184"/>
      <c r="B159" s="183"/>
      <c r="C159" s="185"/>
      <c r="D159" s="185"/>
      <c r="E159" s="185"/>
      <c r="F159" s="185"/>
      <c r="G159" s="186"/>
      <c r="H159" s="186"/>
      <c r="I159" s="186"/>
      <c r="J159" s="187"/>
      <c r="K159" s="189"/>
      <c r="L159" s="196"/>
      <c r="M159" s="195"/>
      <c r="N159" s="202"/>
      <c r="O159" s="183"/>
      <c r="P159" s="45"/>
      <c r="Q159" s="45"/>
      <c r="R159" s="45"/>
      <c r="S159" s="45"/>
      <c r="T159" s="45"/>
      <c r="U159" s="45"/>
    </row>
    <row r="160" spans="1:21" ht="18.75" customHeight="1" x14ac:dyDescent="0.3">
      <c r="A160" s="184"/>
      <c r="B160" s="183"/>
      <c r="C160" s="185"/>
      <c r="D160" s="185"/>
      <c r="E160" s="185"/>
      <c r="F160" s="185"/>
      <c r="G160" s="186"/>
      <c r="H160" s="186"/>
      <c r="I160" s="186"/>
      <c r="J160" s="187"/>
      <c r="K160" s="189"/>
      <c r="L160" s="196"/>
      <c r="M160" s="195"/>
      <c r="N160" s="202"/>
      <c r="O160" s="183"/>
      <c r="P160" s="45"/>
      <c r="Q160" s="45"/>
      <c r="R160" s="45"/>
      <c r="S160" s="45"/>
      <c r="T160" s="45"/>
      <c r="U160" s="45"/>
    </row>
    <row r="161" spans="1:21" ht="18.75" customHeight="1" x14ac:dyDescent="0.3">
      <c r="A161" s="184"/>
      <c r="B161" s="183"/>
      <c r="C161" s="185"/>
      <c r="D161" s="185"/>
      <c r="E161" s="185"/>
      <c r="F161" s="185"/>
      <c r="G161" s="186"/>
      <c r="H161" s="186"/>
      <c r="I161" s="186"/>
      <c r="J161" s="187"/>
      <c r="K161" s="189"/>
      <c r="L161" s="196"/>
      <c r="M161" s="195"/>
      <c r="N161" s="202"/>
      <c r="O161" s="183"/>
      <c r="P161" s="45"/>
      <c r="Q161" s="45"/>
      <c r="R161" s="45"/>
      <c r="S161" s="45"/>
      <c r="T161" s="45"/>
      <c r="U161" s="45"/>
    </row>
    <row r="162" spans="1:21" ht="18.75" customHeight="1" x14ac:dyDescent="0.3">
      <c r="A162" s="184"/>
      <c r="B162" s="183"/>
      <c r="C162" s="185"/>
      <c r="D162" s="185"/>
      <c r="E162" s="185"/>
      <c r="F162" s="185"/>
      <c r="G162" s="186"/>
      <c r="H162" s="186"/>
      <c r="I162" s="186"/>
      <c r="J162" s="187"/>
      <c r="K162" s="189"/>
      <c r="L162" s="196"/>
      <c r="M162" s="195"/>
      <c r="N162" s="202"/>
      <c r="O162" s="183"/>
      <c r="P162" s="45"/>
      <c r="Q162" s="45"/>
      <c r="R162" s="45"/>
      <c r="S162" s="45"/>
      <c r="T162" s="45"/>
      <c r="U162" s="45"/>
    </row>
    <row r="163" spans="1:21" ht="18.75" customHeight="1" x14ac:dyDescent="0.3">
      <c r="A163" s="184"/>
      <c r="B163" s="183"/>
      <c r="C163" s="185"/>
      <c r="D163" s="185"/>
      <c r="E163" s="185"/>
      <c r="F163" s="185"/>
      <c r="G163" s="186"/>
      <c r="H163" s="186"/>
      <c r="I163" s="186"/>
      <c r="J163" s="187"/>
      <c r="K163" s="189"/>
      <c r="L163" s="196"/>
      <c r="M163" s="195"/>
      <c r="N163" s="202"/>
      <c r="O163" s="183"/>
      <c r="P163" s="45"/>
      <c r="Q163" s="45"/>
      <c r="R163" s="45"/>
      <c r="S163" s="45"/>
      <c r="T163" s="45"/>
      <c r="U163" s="45"/>
    </row>
    <row r="164" spans="1:21" ht="18.75" customHeight="1" x14ac:dyDescent="0.3">
      <c r="A164" s="184"/>
      <c r="B164" s="183"/>
      <c r="C164" s="185"/>
      <c r="D164" s="185"/>
      <c r="E164" s="185"/>
      <c r="F164" s="185"/>
      <c r="G164" s="186"/>
      <c r="H164" s="186"/>
      <c r="I164" s="186"/>
      <c r="J164" s="187"/>
      <c r="K164" s="189"/>
      <c r="L164" s="196"/>
      <c r="M164" s="195"/>
      <c r="N164" s="202"/>
      <c r="O164" s="183"/>
      <c r="P164" s="45"/>
      <c r="Q164" s="45"/>
      <c r="R164" s="45"/>
      <c r="S164" s="45"/>
      <c r="T164" s="45"/>
      <c r="U164" s="45"/>
    </row>
    <row r="165" spans="1:21" ht="18.75" customHeight="1" x14ac:dyDescent="0.3">
      <c r="A165" s="184"/>
      <c r="B165" s="183"/>
      <c r="C165" s="185"/>
      <c r="D165" s="185"/>
      <c r="E165" s="185"/>
      <c r="F165" s="185"/>
      <c r="G165" s="186"/>
      <c r="H165" s="186"/>
      <c r="I165" s="186"/>
      <c r="J165" s="187"/>
      <c r="K165" s="189"/>
      <c r="L165" s="196"/>
      <c r="M165" s="195"/>
      <c r="N165" s="202"/>
      <c r="O165" s="183"/>
      <c r="P165" s="45"/>
      <c r="Q165" s="45"/>
      <c r="R165" s="45"/>
      <c r="S165" s="45"/>
      <c r="T165" s="45"/>
      <c r="U165" s="45"/>
    </row>
    <row r="166" spans="1:21" ht="18.75" customHeight="1" x14ac:dyDescent="0.3">
      <c r="A166" s="184"/>
      <c r="B166" s="183"/>
      <c r="C166" s="185"/>
      <c r="D166" s="185"/>
      <c r="E166" s="185"/>
      <c r="F166" s="185"/>
      <c r="G166" s="186"/>
      <c r="H166" s="186"/>
      <c r="I166" s="186"/>
      <c r="J166" s="187"/>
      <c r="K166" s="189"/>
      <c r="L166" s="196"/>
      <c r="M166" s="195"/>
      <c r="N166" s="202"/>
      <c r="O166" s="183"/>
      <c r="P166" s="45"/>
      <c r="Q166" s="45"/>
      <c r="R166" s="45"/>
      <c r="S166" s="45"/>
      <c r="T166" s="45"/>
      <c r="U166" s="45"/>
    </row>
    <row r="167" spans="1:21" ht="18.75" customHeight="1" x14ac:dyDescent="0.3">
      <c r="A167" s="184"/>
      <c r="B167" s="183"/>
      <c r="C167" s="185"/>
      <c r="D167" s="185"/>
      <c r="E167" s="185"/>
      <c r="F167" s="185"/>
      <c r="G167" s="186"/>
      <c r="H167" s="186"/>
      <c r="I167" s="186"/>
      <c r="J167" s="187"/>
      <c r="K167" s="189"/>
      <c r="L167" s="196"/>
      <c r="M167" s="195"/>
      <c r="N167" s="202"/>
      <c r="O167" s="183"/>
      <c r="P167" s="45"/>
      <c r="Q167" s="45"/>
      <c r="R167" s="45"/>
      <c r="S167" s="45"/>
      <c r="T167" s="45"/>
      <c r="U167" s="45"/>
    </row>
    <row r="168" spans="1:21" ht="18.75" customHeight="1" x14ac:dyDescent="0.3">
      <c r="A168" s="184"/>
      <c r="B168" s="183"/>
      <c r="C168" s="185"/>
      <c r="D168" s="185"/>
      <c r="E168" s="185"/>
      <c r="F168" s="185"/>
      <c r="G168" s="186"/>
      <c r="H168" s="186"/>
      <c r="I168" s="186"/>
      <c r="J168" s="187"/>
      <c r="K168" s="189"/>
      <c r="L168" s="196"/>
      <c r="M168" s="195"/>
      <c r="N168" s="202"/>
      <c r="O168" s="183"/>
      <c r="P168" s="45"/>
      <c r="Q168" s="45"/>
      <c r="R168" s="45"/>
      <c r="S168" s="45"/>
      <c r="T168" s="45"/>
      <c r="U168" s="45"/>
    </row>
    <row r="169" spans="1:21" ht="18.75" customHeight="1" x14ac:dyDescent="0.3">
      <c r="A169" s="184"/>
      <c r="B169" s="183"/>
      <c r="C169" s="185"/>
      <c r="D169" s="185"/>
      <c r="E169" s="185"/>
      <c r="F169" s="185"/>
      <c r="G169" s="186"/>
      <c r="H169" s="186"/>
      <c r="I169" s="186"/>
      <c r="J169" s="187"/>
      <c r="K169" s="189"/>
      <c r="L169" s="196"/>
      <c r="M169" s="195"/>
      <c r="N169" s="202"/>
      <c r="O169" s="183"/>
      <c r="P169" s="45"/>
      <c r="Q169" s="45"/>
      <c r="R169" s="45"/>
      <c r="S169" s="45"/>
      <c r="T169" s="45"/>
      <c r="U169" s="45"/>
    </row>
    <row r="170" spans="1:21" ht="18.75" customHeight="1" x14ac:dyDescent="0.3">
      <c r="A170" s="184"/>
      <c r="B170" s="183"/>
      <c r="C170" s="185"/>
      <c r="D170" s="185"/>
      <c r="E170" s="185"/>
      <c r="F170" s="185"/>
      <c r="G170" s="186"/>
      <c r="H170" s="186"/>
      <c r="I170" s="186"/>
      <c r="J170" s="187"/>
      <c r="K170" s="189"/>
      <c r="L170" s="196"/>
      <c r="M170" s="195"/>
      <c r="N170" s="202"/>
      <c r="O170" s="183"/>
      <c r="P170" s="45"/>
      <c r="Q170" s="45"/>
      <c r="R170" s="45"/>
      <c r="S170" s="45"/>
      <c r="T170" s="45"/>
      <c r="U170" s="45"/>
    </row>
    <row r="171" spans="1:21" ht="18.75" customHeight="1" x14ac:dyDescent="0.3">
      <c r="A171" s="184"/>
      <c r="B171" s="183"/>
      <c r="C171" s="185"/>
      <c r="D171" s="185"/>
      <c r="E171" s="185"/>
      <c r="F171" s="185"/>
      <c r="G171" s="186"/>
      <c r="H171" s="186"/>
      <c r="I171" s="186"/>
      <c r="J171" s="187"/>
      <c r="K171" s="189"/>
      <c r="L171" s="196"/>
      <c r="M171" s="195"/>
      <c r="N171" s="202"/>
      <c r="O171" s="183"/>
      <c r="P171" s="45"/>
      <c r="Q171" s="45"/>
      <c r="R171" s="45"/>
      <c r="S171" s="45"/>
      <c r="T171" s="45"/>
      <c r="U171" s="45"/>
    </row>
    <row r="172" spans="1:21" ht="18.75" customHeight="1" x14ac:dyDescent="0.3">
      <c r="A172" s="184"/>
      <c r="B172" s="183"/>
      <c r="C172" s="185"/>
      <c r="D172" s="185"/>
      <c r="E172" s="185"/>
      <c r="F172" s="185"/>
      <c r="G172" s="186"/>
      <c r="H172" s="186"/>
      <c r="I172" s="186"/>
      <c r="J172" s="187"/>
      <c r="K172" s="189"/>
      <c r="L172" s="196"/>
      <c r="M172" s="195"/>
      <c r="N172" s="202"/>
      <c r="O172" s="183"/>
      <c r="P172" s="45"/>
      <c r="Q172" s="45"/>
      <c r="R172" s="45"/>
      <c r="S172" s="45"/>
      <c r="T172" s="45"/>
      <c r="U172" s="45"/>
    </row>
    <row r="173" spans="1:21" ht="18.75" customHeight="1" x14ac:dyDescent="0.3">
      <c r="A173" s="184"/>
      <c r="B173" s="183"/>
      <c r="C173" s="185"/>
      <c r="D173" s="185"/>
      <c r="E173" s="185"/>
      <c r="F173" s="185"/>
      <c r="G173" s="186"/>
      <c r="H173" s="186"/>
      <c r="I173" s="186"/>
      <c r="J173" s="187"/>
      <c r="K173" s="189"/>
      <c r="L173" s="196"/>
      <c r="M173" s="195"/>
      <c r="N173" s="202"/>
      <c r="O173" s="183"/>
      <c r="P173" s="45"/>
      <c r="Q173" s="45"/>
      <c r="R173" s="45"/>
      <c r="S173" s="45"/>
      <c r="T173" s="45"/>
      <c r="U173" s="45"/>
    </row>
    <row r="174" spans="1:21" ht="18.75" customHeight="1" x14ac:dyDescent="0.3">
      <c r="A174" s="184"/>
      <c r="B174" s="183"/>
      <c r="C174" s="185"/>
      <c r="D174" s="185"/>
      <c r="E174" s="185"/>
      <c r="F174" s="185"/>
      <c r="G174" s="186"/>
      <c r="H174" s="186"/>
      <c r="I174" s="186"/>
      <c r="J174" s="187"/>
      <c r="K174" s="189"/>
      <c r="L174" s="196"/>
      <c r="M174" s="195"/>
      <c r="N174" s="202"/>
      <c r="O174" s="183"/>
      <c r="P174" s="45"/>
      <c r="Q174" s="45"/>
      <c r="R174" s="45"/>
      <c r="S174" s="45"/>
      <c r="T174" s="45"/>
      <c r="U174" s="45"/>
    </row>
    <row r="175" spans="1:21" ht="18.75" customHeight="1" x14ac:dyDescent="0.3">
      <c r="A175" s="184"/>
      <c r="B175" s="183"/>
      <c r="C175" s="185"/>
      <c r="D175" s="185"/>
      <c r="E175" s="185"/>
      <c r="F175" s="185"/>
      <c r="G175" s="186"/>
      <c r="H175" s="186"/>
      <c r="I175" s="186"/>
      <c r="J175" s="187"/>
      <c r="K175" s="189"/>
      <c r="L175" s="196"/>
      <c r="M175" s="195"/>
      <c r="N175" s="202"/>
      <c r="O175" s="183"/>
      <c r="P175" s="45"/>
      <c r="Q175" s="45"/>
      <c r="R175" s="45"/>
      <c r="S175" s="45"/>
      <c r="T175" s="45"/>
      <c r="U175" s="45"/>
    </row>
    <row r="176" spans="1:21" ht="18.75" customHeight="1" x14ac:dyDescent="0.3">
      <c r="A176" s="184"/>
      <c r="B176" s="183"/>
      <c r="C176" s="185"/>
      <c r="D176" s="185"/>
      <c r="E176" s="185"/>
      <c r="F176" s="185"/>
      <c r="G176" s="186"/>
      <c r="H176" s="186"/>
      <c r="I176" s="186"/>
      <c r="J176" s="187"/>
      <c r="K176" s="189"/>
      <c r="L176" s="196"/>
      <c r="M176" s="195"/>
      <c r="N176" s="202"/>
      <c r="O176" s="183"/>
      <c r="P176" s="45"/>
      <c r="Q176" s="45"/>
      <c r="R176" s="45"/>
      <c r="S176" s="45"/>
      <c r="T176" s="45"/>
      <c r="U176" s="45"/>
    </row>
    <row r="177" spans="1:21" ht="18.75" customHeight="1" x14ac:dyDescent="0.3">
      <c r="A177" s="184"/>
      <c r="B177" s="183"/>
      <c r="C177" s="185"/>
      <c r="D177" s="185"/>
      <c r="E177" s="185"/>
      <c r="F177" s="185"/>
      <c r="G177" s="186"/>
      <c r="H177" s="186"/>
      <c r="I177" s="186"/>
      <c r="J177" s="187"/>
      <c r="K177" s="189"/>
      <c r="L177" s="196"/>
      <c r="M177" s="195"/>
      <c r="N177" s="202"/>
      <c r="O177" s="183"/>
      <c r="P177" s="45"/>
      <c r="Q177" s="45"/>
      <c r="R177" s="45"/>
      <c r="S177" s="45"/>
      <c r="T177" s="45"/>
      <c r="U177" s="45"/>
    </row>
    <row r="178" spans="1:21" ht="18.75" customHeight="1" x14ac:dyDescent="0.3">
      <c r="A178" s="184"/>
      <c r="B178" s="183"/>
      <c r="C178" s="185"/>
      <c r="D178" s="185"/>
      <c r="E178" s="185"/>
      <c r="F178" s="185"/>
      <c r="G178" s="186"/>
      <c r="H178" s="186"/>
      <c r="I178" s="186"/>
      <c r="J178" s="187"/>
      <c r="K178" s="189"/>
      <c r="L178" s="196"/>
      <c r="M178" s="195"/>
      <c r="N178" s="202"/>
      <c r="O178" s="183"/>
      <c r="P178" s="45"/>
      <c r="Q178" s="45"/>
      <c r="R178" s="45"/>
      <c r="S178" s="45"/>
      <c r="T178" s="45"/>
      <c r="U178" s="45"/>
    </row>
    <row r="179" spans="1:21" ht="18.75" customHeight="1" x14ac:dyDescent="0.3">
      <c r="A179" s="184"/>
      <c r="B179" s="183"/>
      <c r="C179" s="185"/>
      <c r="D179" s="185"/>
      <c r="E179" s="185"/>
      <c r="F179" s="185"/>
      <c r="G179" s="186"/>
      <c r="H179" s="186"/>
      <c r="I179" s="186"/>
      <c r="J179" s="187"/>
      <c r="K179" s="189"/>
      <c r="L179" s="196"/>
      <c r="M179" s="195"/>
      <c r="N179" s="202"/>
      <c r="O179" s="183"/>
      <c r="P179" s="45"/>
      <c r="Q179" s="45"/>
      <c r="R179" s="45"/>
      <c r="S179" s="45"/>
      <c r="T179" s="45"/>
      <c r="U179" s="45"/>
    </row>
    <row r="180" spans="1:21" ht="18.75" customHeight="1" x14ac:dyDescent="0.3">
      <c r="A180" s="47"/>
      <c r="B180" s="45"/>
      <c r="C180" s="46"/>
      <c r="D180" s="46"/>
      <c r="E180" s="46"/>
      <c r="F180" s="46"/>
      <c r="G180" s="44"/>
      <c r="H180" s="44"/>
      <c r="I180" s="44"/>
      <c r="J180" s="49"/>
      <c r="K180" s="48"/>
      <c r="L180" s="198"/>
      <c r="M180" s="64"/>
      <c r="N180" s="204"/>
      <c r="O180" s="45"/>
      <c r="P180" s="45"/>
      <c r="Q180" s="45"/>
      <c r="R180" s="45"/>
      <c r="S180" s="45"/>
      <c r="T180" s="45"/>
      <c r="U180" s="45"/>
    </row>
    <row r="181" spans="1:21" ht="18.75" customHeight="1" x14ac:dyDescent="0.3">
      <c r="A181" s="47"/>
      <c r="B181" s="45"/>
      <c r="C181" s="46"/>
      <c r="D181" s="46"/>
      <c r="E181" s="46"/>
      <c r="F181" s="46"/>
      <c r="G181" s="44"/>
      <c r="H181" s="44"/>
      <c r="I181" s="44"/>
      <c r="J181" s="49"/>
      <c r="K181" s="48"/>
      <c r="L181" s="198"/>
      <c r="M181" s="64"/>
      <c r="N181" s="204"/>
      <c r="O181" s="45"/>
      <c r="P181" s="45"/>
      <c r="Q181" s="45"/>
      <c r="R181" s="45"/>
      <c r="S181" s="45"/>
      <c r="T181" s="45"/>
      <c r="U181" s="45"/>
    </row>
    <row r="182" spans="1:21" ht="18.75" customHeight="1" x14ac:dyDescent="0.3">
      <c r="A182" s="47"/>
      <c r="B182" s="45"/>
      <c r="C182" s="46"/>
      <c r="D182" s="46"/>
      <c r="E182" s="46"/>
      <c r="F182" s="46"/>
      <c r="G182" s="44"/>
      <c r="H182" s="44"/>
      <c r="I182" s="44"/>
      <c r="J182" s="49"/>
      <c r="K182" s="48"/>
      <c r="L182" s="198"/>
      <c r="M182" s="64"/>
      <c r="N182" s="204"/>
      <c r="O182" s="45"/>
      <c r="P182" s="45"/>
      <c r="Q182" s="45"/>
      <c r="R182" s="45"/>
      <c r="S182" s="45"/>
      <c r="T182" s="45"/>
      <c r="U182" s="45"/>
    </row>
    <row r="183" spans="1:21" ht="18.75" customHeight="1" x14ac:dyDescent="0.3">
      <c r="A183" s="47"/>
      <c r="B183" s="45"/>
      <c r="C183" s="46"/>
      <c r="D183" s="46"/>
      <c r="E183" s="46"/>
      <c r="F183" s="46"/>
      <c r="G183" s="44"/>
      <c r="H183" s="44"/>
      <c r="I183" s="44"/>
      <c r="J183" s="49"/>
      <c r="K183" s="48"/>
      <c r="L183" s="198"/>
      <c r="M183" s="64"/>
      <c r="N183" s="204"/>
      <c r="O183" s="45"/>
      <c r="P183" s="45"/>
      <c r="Q183" s="45"/>
      <c r="R183" s="45"/>
      <c r="S183" s="45"/>
      <c r="T183" s="45"/>
      <c r="U183" s="45"/>
    </row>
    <row r="184" spans="1:21" ht="18.75" customHeight="1" x14ac:dyDescent="0.3">
      <c r="A184" s="47"/>
      <c r="B184" s="45"/>
      <c r="C184" s="46"/>
      <c r="D184" s="46"/>
      <c r="E184" s="46"/>
      <c r="F184" s="46"/>
      <c r="G184" s="44"/>
      <c r="H184" s="44"/>
      <c r="I184" s="44"/>
      <c r="J184" s="49"/>
      <c r="K184" s="48"/>
      <c r="L184" s="198"/>
      <c r="M184" s="64"/>
      <c r="N184" s="204"/>
      <c r="O184" s="45"/>
      <c r="P184" s="45"/>
      <c r="Q184" s="45"/>
      <c r="R184" s="45"/>
      <c r="S184" s="45"/>
      <c r="T184" s="45"/>
      <c r="U184" s="45"/>
    </row>
    <row r="185" spans="1:21" ht="18.75" customHeight="1" x14ac:dyDescent="0.3">
      <c r="A185" s="47"/>
      <c r="B185" s="45"/>
      <c r="C185" s="46"/>
      <c r="D185" s="46"/>
      <c r="E185" s="46"/>
      <c r="F185" s="46"/>
      <c r="G185" s="44"/>
      <c r="H185" s="44"/>
      <c r="I185" s="44"/>
      <c r="J185" s="49"/>
      <c r="K185" s="48"/>
      <c r="L185" s="198"/>
      <c r="M185" s="64"/>
      <c r="N185" s="204"/>
      <c r="O185" s="45"/>
      <c r="P185" s="45"/>
      <c r="Q185" s="45"/>
      <c r="R185" s="45"/>
      <c r="S185" s="45"/>
      <c r="T185" s="45"/>
      <c r="U185" s="45"/>
    </row>
    <row r="186" spans="1:21" ht="18.75" customHeight="1" x14ac:dyDescent="0.3">
      <c r="A186" s="47"/>
      <c r="B186" s="45"/>
      <c r="C186" s="46"/>
      <c r="D186" s="46"/>
      <c r="E186" s="46"/>
      <c r="F186" s="46"/>
      <c r="G186" s="44"/>
      <c r="H186" s="44"/>
      <c r="I186" s="44"/>
      <c r="J186" s="49"/>
      <c r="K186" s="48"/>
      <c r="L186" s="198"/>
      <c r="M186" s="64"/>
      <c r="N186" s="204"/>
      <c r="O186" s="45"/>
      <c r="P186" s="45"/>
      <c r="Q186" s="45"/>
      <c r="R186" s="45"/>
      <c r="S186" s="45"/>
      <c r="T186" s="45"/>
      <c r="U186" s="45"/>
    </row>
    <row r="187" spans="1:21" ht="18.75" customHeight="1" x14ac:dyDescent="0.3">
      <c r="A187" s="47"/>
      <c r="B187" s="45"/>
      <c r="C187" s="46"/>
      <c r="D187" s="46"/>
      <c r="E187" s="46"/>
      <c r="F187" s="46"/>
      <c r="G187" s="44"/>
      <c r="H187" s="44"/>
      <c r="I187" s="44"/>
      <c r="J187" s="49"/>
      <c r="K187" s="48"/>
      <c r="L187" s="198"/>
      <c r="M187" s="64"/>
      <c r="N187" s="204"/>
      <c r="O187" s="45"/>
      <c r="P187" s="45"/>
      <c r="Q187" s="45"/>
      <c r="R187" s="45"/>
      <c r="S187" s="45"/>
      <c r="T187" s="45"/>
      <c r="U187" s="45"/>
    </row>
    <row r="188" spans="1:21" ht="18.75" customHeight="1" x14ac:dyDescent="0.3">
      <c r="A188" s="47"/>
      <c r="B188" s="45"/>
      <c r="C188" s="46"/>
      <c r="D188" s="46"/>
      <c r="E188" s="46"/>
      <c r="F188" s="46"/>
      <c r="G188" s="44"/>
      <c r="H188" s="44"/>
      <c r="I188" s="44"/>
      <c r="J188" s="49"/>
      <c r="K188" s="48"/>
      <c r="L188" s="198"/>
      <c r="M188" s="64"/>
      <c r="N188" s="204"/>
      <c r="O188" s="45"/>
      <c r="P188" s="45"/>
      <c r="Q188" s="45"/>
      <c r="R188" s="45"/>
      <c r="S188" s="45"/>
      <c r="T188" s="45"/>
      <c r="U188" s="45"/>
    </row>
    <row r="189" spans="1:21" ht="18.75" customHeight="1" x14ac:dyDescent="0.3">
      <c r="A189" s="47"/>
      <c r="B189" s="45"/>
      <c r="C189" s="46"/>
      <c r="D189" s="46"/>
      <c r="E189" s="46"/>
      <c r="F189" s="46"/>
      <c r="G189" s="44"/>
      <c r="H189" s="44"/>
      <c r="I189" s="44"/>
      <c r="J189" s="49"/>
      <c r="K189" s="48"/>
      <c r="L189" s="198"/>
      <c r="M189" s="64"/>
      <c r="N189" s="204"/>
      <c r="O189" s="45"/>
      <c r="P189" s="45"/>
      <c r="Q189" s="45"/>
      <c r="R189" s="45"/>
      <c r="S189" s="45"/>
      <c r="T189" s="45"/>
      <c r="U189" s="45"/>
    </row>
    <row r="190" spans="1:21" ht="18.75" customHeight="1" x14ac:dyDescent="0.3">
      <c r="A190" s="47"/>
      <c r="B190" s="45"/>
      <c r="C190" s="46"/>
      <c r="D190" s="46"/>
      <c r="E190" s="46"/>
      <c r="F190" s="46"/>
      <c r="G190" s="44"/>
      <c r="H190" s="44"/>
      <c r="I190" s="44"/>
      <c r="J190" s="49"/>
      <c r="K190" s="48"/>
      <c r="L190" s="198"/>
      <c r="M190" s="64"/>
      <c r="N190" s="204"/>
      <c r="O190" s="45"/>
      <c r="P190" s="45"/>
      <c r="Q190" s="45"/>
      <c r="R190" s="45"/>
      <c r="S190" s="45"/>
      <c r="T190" s="45"/>
      <c r="U190" s="45"/>
    </row>
    <row r="191" spans="1:21" ht="18.75" customHeight="1" x14ac:dyDescent="0.3">
      <c r="A191" s="47"/>
      <c r="B191" s="45"/>
      <c r="C191" s="46"/>
      <c r="D191" s="46"/>
      <c r="E191" s="46"/>
      <c r="F191" s="46"/>
      <c r="G191" s="44"/>
      <c r="H191" s="44"/>
      <c r="I191" s="44"/>
      <c r="J191" s="49"/>
      <c r="K191" s="48"/>
      <c r="L191" s="198"/>
      <c r="M191" s="64"/>
      <c r="N191" s="204"/>
      <c r="O191" s="45"/>
      <c r="P191" s="45"/>
      <c r="Q191" s="45"/>
      <c r="R191" s="45"/>
      <c r="S191" s="45"/>
      <c r="T191" s="45"/>
      <c r="U191" s="45"/>
    </row>
    <row r="192" spans="1:21" ht="18.75" customHeight="1" x14ac:dyDescent="0.3">
      <c r="A192" s="47"/>
      <c r="B192" s="45"/>
      <c r="C192" s="46"/>
      <c r="D192" s="46"/>
      <c r="E192" s="46"/>
      <c r="F192" s="46"/>
      <c r="G192" s="44"/>
      <c r="H192" s="44"/>
      <c r="I192" s="44"/>
      <c r="J192" s="49"/>
      <c r="K192" s="48"/>
      <c r="L192" s="198"/>
      <c r="M192" s="64"/>
      <c r="N192" s="204"/>
      <c r="O192" s="45"/>
      <c r="P192" s="45"/>
      <c r="Q192" s="45"/>
      <c r="R192" s="45"/>
      <c r="S192" s="45"/>
      <c r="T192" s="45"/>
      <c r="U192" s="45"/>
    </row>
    <row r="193" spans="1:21" ht="18.75" customHeight="1" x14ac:dyDescent="0.3">
      <c r="A193" s="47"/>
      <c r="B193" s="45"/>
      <c r="C193" s="46"/>
      <c r="D193" s="46"/>
      <c r="E193" s="46"/>
      <c r="F193" s="46"/>
      <c r="G193" s="44"/>
      <c r="H193" s="44"/>
      <c r="I193" s="44"/>
      <c r="J193" s="49"/>
      <c r="K193" s="48"/>
      <c r="L193" s="198"/>
      <c r="M193" s="64"/>
      <c r="N193" s="204"/>
      <c r="O193" s="45"/>
      <c r="P193" s="45"/>
      <c r="Q193" s="45"/>
      <c r="R193" s="45"/>
      <c r="S193" s="45"/>
      <c r="T193" s="45"/>
      <c r="U193" s="45"/>
    </row>
    <row r="194" spans="1:21" ht="18.75" customHeight="1" x14ac:dyDescent="0.3">
      <c r="A194" s="47"/>
      <c r="B194" s="45"/>
      <c r="C194" s="46"/>
      <c r="D194" s="46"/>
      <c r="E194" s="46"/>
      <c r="F194" s="46"/>
      <c r="G194" s="44"/>
      <c r="H194" s="44"/>
      <c r="I194" s="44"/>
      <c r="J194" s="49"/>
      <c r="K194" s="48"/>
      <c r="L194" s="198"/>
      <c r="M194" s="64"/>
      <c r="N194" s="204"/>
      <c r="O194" s="45"/>
      <c r="P194" s="45"/>
      <c r="Q194" s="45"/>
      <c r="R194" s="45"/>
      <c r="S194" s="45"/>
      <c r="T194" s="45"/>
      <c r="U194" s="45"/>
    </row>
    <row r="195" spans="1:21" ht="18.75" customHeight="1" x14ac:dyDescent="0.3">
      <c r="A195" s="47"/>
      <c r="B195" s="45"/>
      <c r="C195" s="46"/>
      <c r="D195" s="46"/>
      <c r="E195" s="46"/>
      <c r="F195" s="46"/>
      <c r="G195" s="44"/>
      <c r="H195" s="44"/>
      <c r="I195" s="44"/>
      <c r="J195" s="49"/>
      <c r="K195" s="48"/>
      <c r="L195" s="198"/>
      <c r="M195" s="64"/>
      <c r="N195" s="204"/>
      <c r="O195" s="45"/>
      <c r="P195" s="45"/>
      <c r="Q195" s="45"/>
      <c r="R195" s="45"/>
      <c r="S195" s="45"/>
      <c r="T195" s="45"/>
      <c r="U195" s="45"/>
    </row>
    <row r="196" spans="1:21" ht="18.75" customHeight="1" x14ac:dyDescent="0.3">
      <c r="A196" s="47"/>
      <c r="B196" s="45"/>
      <c r="C196" s="46"/>
      <c r="D196" s="46"/>
      <c r="E196" s="46"/>
      <c r="F196" s="46"/>
      <c r="G196" s="44"/>
      <c r="H196" s="44"/>
      <c r="I196" s="44"/>
      <c r="J196" s="49"/>
      <c r="K196" s="48"/>
      <c r="L196" s="198"/>
      <c r="M196" s="64"/>
      <c r="N196" s="204"/>
      <c r="O196" s="45"/>
      <c r="P196" s="45"/>
      <c r="Q196" s="45"/>
      <c r="R196" s="45"/>
      <c r="S196" s="45"/>
      <c r="T196" s="45"/>
      <c r="U196" s="45"/>
    </row>
    <row r="197" spans="1:21" ht="18.75" customHeight="1" x14ac:dyDescent="0.3">
      <c r="A197" s="47"/>
      <c r="B197" s="45"/>
      <c r="C197" s="46"/>
      <c r="D197" s="46"/>
      <c r="E197" s="46"/>
      <c r="F197" s="46"/>
      <c r="G197" s="44"/>
      <c r="H197" s="44"/>
      <c r="I197" s="44"/>
      <c r="J197" s="49"/>
      <c r="K197" s="48"/>
      <c r="L197" s="198"/>
      <c r="M197" s="64"/>
      <c r="N197" s="204"/>
      <c r="O197" s="45"/>
      <c r="P197" s="45"/>
      <c r="Q197" s="45"/>
      <c r="R197" s="45"/>
      <c r="S197" s="45"/>
      <c r="T197" s="45"/>
      <c r="U197" s="45"/>
    </row>
    <row r="198" spans="1:21" ht="18.75" customHeight="1" x14ac:dyDescent="0.3">
      <c r="A198" s="47"/>
      <c r="B198" s="45"/>
      <c r="C198" s="46"/>
      <c r="D198" s="46"/>
      <c r="E198" s="46"/>
      <c r="F198" s="46"/>
      <c r="G198" s="44"/>
      <c r="H198" s="44"/>
      <c r="I198" s="44"/>
      <c r="J198" s="49"/>
      <c r="K198" s="48"/>
      <c r="L198" s="198"/>
      <c r="M198" s="64"/>
      <c r="N198" s="204"/>
      <c r="O198" s="45"/>
      <c r="P198" s="45"/>
      <c r="Q198" s="45"/>
      <c r="R198" s="45"/>
      <c r="S198" s="45"/>
      <c r="T198" s="45"/>
      <c r="U198" s="45"/>
    </row>
    <row r="199" spans="1:21" ht="18.75" customHeight="1" x14ac:dyDescent="0.3">
      <c r="A199" s="47"/>
      <c r="B199" s="45"/>
      <c r="C199" s="46"/>
      <c r="D199" s="46"/>
      <c r="E199" s="46"/>
      <c r="F199" s="46"/>
      <c r="G199" s="44"/>
      <c r="H199" s="44"/>
      <c r="I199" s="44"/>
      <c r="J199" s="49"/>
      <c r="K199" s="48"/>
      <c r="L199" s="198"/>
      <c r="M199" s="64"/>
      <c r="N199" s="204"/>
      <c r="O199" s="45"/>
      <c r="P199" s="45"/>
      <c r="Q199" s="45"/>
      <c r="R199" s="45"/>
      <c r="S199" s="45"/>
      <c r="T199" s="45"/>
      <c r="U199" s="45"/>
    </row>
    <row r="200" spans="1:21" ht="18.75" customHeight="1" x14ac:dyDescent="0.3">
      <c r="A200" s="47"/>
      <c r="B200" s="45"/>
      <c r="C200" s="46"/>
      <c r="D200" s="46"/>
      <c r="E200" s="46"/>
      <c r="F200" s="46"/>
      <c r="G200" s="44"/>
      <c r="H200" s="44"/>
      <c r="I200" s="44"/>
      <c r="J200" s="49"/>
      <c r="K200" s="48"/>
      <c r="L200" s="198"/>
      <c r="M200" s="64"/>
      <c r="N200" s="204"/>
      <c r="O200" s="45"/>
      <c r="P200" s="45"/>
      <c r="Q200" s="45"/>
      <c r="R200" s="45"/>
      <c r="S200" s="45"/>
      <c r="T200" s="45"/>
      <c r="U200" s="45"/>
    </row>
    <row r="201" spans="1:21" ht="18.75" customHeight="1" x14ac:dyDescent="0.3">
      <c r="A201" s="47"/>
      <c r="B201" s="45"/>
      <c r="C201" s="46"/>
      <c r="D201" s="46"/>
      <c r="E201" s="46"/>
      <c r="F201" s="46"/>
      <c r="G201" s="44"/>
      <c r="H201" s="44"/>
      <c r="I201" s="44"/>
      <c r="J201" s="49"/>
      <c r="K201" s="48"/>
      <c r="L201" s="198"/>
      <c r="M201" s="64"/>
      <c r="N201" s="204"/>
      <c r="O201" s="45"/>
      <c r="P201" s="45"/>
      <c r="Q201" s="45"/>
      <c r="R201" s="45"/>
      <c r="S201" s="45"/>
      <c r="T201" s="45"/>
      <c r="U201" s="45"/>
    </row>
    <row r="202" spans="1:21" ht="18.75" customHeight="1" x14ac:dyDescent="0.3">
      <c r="A202" s="47"/>
      <c r="B202" s="45"/>
      <c r="C202" s="46"/>
      <c r="D202" s="46"/>
      <c r="E202" s="46"/>
      <c r="F202" s="46"/>
      <c r="G202" s="44"/>
      <c r="H202" s="44"/>
      <c r="I202" s="44"/>
      <c r="J202" s="49"/>
      <c r="K202" s="48"/>
      <c r="L202" s="198"/>
      <c r="M202" s="64"/>
      <c r="N202" s="204"/>
      <c r="O202" s="45"/>
      <c r="P202" s="45"/>
      <c r="Q202" s="45"/>
      <c r="R202" s="45"/>
      <c r="S202" s="45"/>
      <c r="T202" s="45"/>
      <c r="U202" s="45"/>
    </row>
    <row r="203" spans="1:21" ht="18.75" customHeight="1" x14ac:dyDescent="0.3">
      <c r="A203" s="47"/>
      <c r="B203" s="45"/>
      <c r="C203" s="46"/>
      <c r="D203" s="46"/>
      <c r="E203" s="46"/>
      <c r="F203" s="46"/>
      <c r="G203" s="44"/>
      <c r="H203" s="44"/>
      <c r="I203" s="44"/>
      <c r="J203" s="49"/>
      <c r="K203" s="48"/>
      <c r="L203" s="198"/>
      <c r="M203" s="64"/>
      <c r="N203" s="204"/>
      <c r="O203" s="45"/>
      <c r="P203" s="45"/>
      <c r="Q203" s="45"/>
      <c r="R203" s="45"/>
      <c r="S203" s="45"/>
      <c r="T203" s="45"/>
      <c r="U203" s="45"/>
    </row>
    <row r="204" spans="1:21" ht="18.75" customHeight="1" x14ac:dyDescent="0.3">
      <c r="A204" s="47"/>
      <c r="B204" s="45"/>
      <c r="C204" s="46"/>
      <c r="D204" s="46"/>
      <c r="E204" s="46"/>
      <c r="F204" s="46"/>
      <c r="G204" s="44"/>
      <c r="H204" s="44"/>
      <c r="I204" s="44"/>
      <c r="J204" s="49"/>
      <c r="K204" s="48"/>
      <c r="L204" s="198"/>
      <c r="M204" s="64"/>
      <c r="N204" s="204"/>
      <c r="O204" s="45"/>
      <c r="P204" s="45"/>
      <c r="Q204" s="45"/>
      <c r="R204" s="45"/>
      <c r="S204" s="45"/>
      <c r="T204" s="45"/>
      <c r="U204" s="45"/>
    </row>
    <row r="205" spans="1:21" ht="18.75" customHeight="1" x14ac:dyDescent="0.3">
      <c r="A205" s="47"/>
      <c r="B205" s="45"/>
      <c r="C205" s="46"/>
      <c r="D205" s="46"/>
      <c r="E205" s="46"/>
      <c r="F205" s="46"/>
      <c r="G205" s="44"/>
      <c r="H205" s="44"/>
      <c r="I205" s="44"/>
      <c r="J205" s="49"/>
      <c r="K205" s="48"/>
      <c r="L205" s="198"/>
      <c r="M205" s="64"/>
      <c r="N205" s="204"/>
      <c r="O205" s="45"/>
      <c r="P205" s="45"/>
      <c r="Q205" s="45"/>
      <c r="R205" s="45"/>
      <c r="S205" s="45"/>
      <c r="T205" s="45"/>
      <c r="U205" s="45"/>
    </row>
    <row r="206" spans="1:21" ht="18.75" customHeight="1" x14ac:dyDescent="0.3">
      <c r="A206" s="47"/>
      <c r="B206" s="45"/>
      <c r="C206" s="46"/>
      <c r="D206" s="46"/>
      <c r="E206" s="46"/>
      <c r="F206" s="46"/>
      <c r="G206" s="44"/>
      <c r="H206" s="44"/>
      <c r="I206" s="44"/>
      <c r="J206" s="49"/>
      <c r="K206" s="48"/>
      <c r="L206" s="198"/>
      <c r="M206" s="64"/>
      <c r="N206" s="204"/>
      <c r="O206" s="45"/>
      <c r="P206" s="45"/>
      <c r="Q206" s="45"/>
      <c r="R206" s="45"/>
      <c r="S206" s="45"/>
      <c r="T206" s="45"/>
      <c r="U206" s="45"/>
    </row>
    <row r="207" spans="1:21" ht="18.75" customHeight="1" x14ac:dyDescent="0.3">
      <c r="A207" s="47"/>
      <c r="B207" s="45"/>
      <c r="C207" s="46"/>
      <c r="D207" s="46"/>
      <c r="E207" s="46"/>
      <c r="F207" s="46"/>
      <c r="G207" s="44"/>
      <c r="H207" s="44"/>
      <c r="I207" s="44"/>
      <c r="J207" s="49"/>
      <c r="K207" s="48"/>
      <c r="L207" s="198"/>
      <c r="M207" s="64"/>
      <c r="N207" s="204"/>
      <c r="O207" s="45"/>
      <c r="P207" s="45"/>
      <c r="Q207" s="45"/>
      <c r="R207" s="45"/>
      <c r="S207" s="45"/>
      <c r="T207" s="45"/>
      <c r="U207" s="45"/>
    </row>
    <row r="208" spans="1:21" ht="18.75" customHeight="1" x14ac:dyDescent="0.3">
      <c r="A208" s="47"/>
      <c r="B208" s="45"/>
      <c r="C208" s="46"/>
      <c r="D208" s="46"/>
      <c r="E208" s="46"/>
      <c r="F208" s="46"/>
      <c r="G208" s="44"/>
      <c r="H208" s="44"/>
      <c r="I208" s="44"/>
      <c r="J208" s="49"/>
      <c r="K208" s="48"/>
      <c r="L208" s="198"/>
      <c r="M208" s="64"/>
      <c r="N208" s="204"/>
      <c r="O208" s="45"/>
      <c r="P208" s="45"/>
      <c r="Q208" s="45"/>
      <c r="R208" s="45"/>
      <c r="S208" s="45"/>
      <c r="T208" s="45"/>
      <c r="U208" s="45"/>
    </row>
    <row r="209" spans="1:21" ht="18.75" customHeight="1" x14ac:dyDescent="0.3">
      <c r="A209" s="47"/>
      <c r="B209" s="45"/>
      <c r="C209" s="46"/>
      <c r="D209" s="46"/>
      <c r="E209" s="46"/>
      <c r="F209" s="46"/>
      <c r="G209" s="44"/>
      <c r="H209" s="44"/>
      <c r="I209" s="44"/>
      <c r="J209" s="49"/>
      <c r="K209" s="48"/>
      <c r="L209" s="198"/>
      <c r="M209" s="64"/>
      <c r="N209" s="204"/>
      <c r="O209" s="45"/>
      <c r="P209" s="45"/>
      <c r="Q209" s="45"/>
      <c r="R209" s="45"/>
      <c r="S209" s="45"/>
      <c r="T209" s="45"/>
      <c r="U209" s="45"/>
    </row>
    <row r="210" spans="1:21" ht="18.75" customHeight="1" x14ac:dyDescent="0.3">
      <c r="A210" s="47"/>
      <c r="B210" s="45"/>
      <c r="C210" s="46"/>
      <c r="D210" s="46"/>
      <c r="E210" s="46"/>
      <c r="F210" s="46"/>
      <c r="G210" s="44"/>
      <c r="H210" s="44"/>
      <c r="I210" s="44"/>
      <c r="J210" s="49"/>
      <c r="K210" s="48"/>
      <c r="L210" s="198"/>
      <c r="M210" s="64"/>
      <c r="N210" s="204"/>
      <c r="O210" s="45"/>
      <c r="P210" s="45"/>
      <c r="Q210" s="45"/>
      <c r="R210" s="45"/>
      <c r="S210" s="45"/>
      <c r="T210" s="45"/>
      <c r="U210" s="45"/>
    </row>
    <row r="211" spans="1:21" ht="18.75" customHeight="1" x14ac:dyDescent="0.3">
      <c r="A211" s="47"/>
      <c r="B211" s="45"/>
      <c r="C211" s="46"/>
      <c r="D211" s="46"/>
      <c r="E211" s="46"/>
      <c r="F211" s="46"/>
      <c r="G211" s="44"/>
      <c r="H211" s="44"/>
      <c r="I211" s="44"/>
      <c r="J211" s="49"/>
      <c r="K211" s="48"/>
      <c r="L211" s="198"/>
      <c r="M211" s="64"/>
      <c r="N211" s="204"/>
      <c r="O211" s="45"/>
      <c r="P211" s="45"/>
      <c r="Q211" s="45"/>
      <c r="R211" s="45"/>
      <c r="S211" s="45"/>
      <c r="T211" s="45"/>
      <c r="U211" s="45"/>
    </row>
    <row r="212" spans="1:21" ht="18.75" customHeight="1" x14ac:dyDescent="0.3">
      <c r="A212" s="47"/>
      <c r="B212" s="45"/>
      <c r="C212" s="46"/>
      <c r="D212" s="46"/>
      <c r="E212" s="46"/>
      <c r="F212" s="46"/>
      <c r="G212" s="44"/>
      <c r="H212" s="44"/>
      <c r="I212" s="44"/>
      <c r="J212" s="49"/>
      <c r="K212" s="48"/>
      <c r="L212" s="198"/>
      <c r="M212" s="64"/>
      <c r="N212" s="204"/>
      <c r="O212" s="45"/>
      <c r="P212" s="45"/>
      <c r="Q212" s="45"/>
      <c r="R212" s="45"/>
      <c r="S212" s="45"/>
      <c r="T212" s="45"/>
      <c r="U212" s="45"/>
    </row>
    <row r="213" spans="1:21" ht="18.75" customHeight="1" x14ac:dyDescent="0.3">
      <c r="A213" s="47"/>
      <c r="B213" s="45"/>
      <c r="C213" s="46"/>
      <c r="D213" s="46"/>
      <c r="E213" s="46"/>
      <c r="F213" s="46"/>
      <c r="G213" s="44"/>
      <c r="H213" s="44"/>
      <c r="I213" s="44"/>
      <c r="J213" s="49"/>
      <c r="K213" s="48"/>
      <c r="L213" s="198"/>
      <c r="M213" s="64"/>
      <c r="N213" s="204"/>
      <c r="O213" s="45"/>
      <c r="P213" s="45"/>
      <c r="Q213" s="45"/>
      <c r="R213" s="45"/>
      <c r="S213" s="45"/>
      <c r="T213" s="45"/>
      <c r="U213" s="45"/>
    </row>
    <row r="214" spans="1:21" ht="18.75" customHeight="1" x14ac:dyDescent="0.3">
      <c r="A214" s="47"/>
      <c r="B214" s="45"/>
      <c r="C214" s="46"/>
      <c r="D214" s="46"/>
      <c r="E214" s="46"/>
      <c r="F214" s="46"/>
      <c r="G214" s="44"/>
      <c r="H214" s="44"/>
      <c r="I214" s="44"/>
      <c r="J214" s="49"/>
      <c r="K214" s="48"/>
      <c r="L214" s="198"/>
      <c r="M214" s="64"/>
      <c r="N214" s="204"/>
      <c r="O214" s="45"/>
      <c r="P214" s="45"/>
      <c r="Q214" s="45"/>
      <c r="R214" s="45"/>
      <c r="S214" s="45"/>
      <c r="T214" s="45"/>
      <c r="U214" s="45"/>
    </row>
    <row r="215" spans="1:21" ht="18.75" customHeight="1" x14ac:dyDescent="0.3">
      <c r="A215" s="47"/>
      <c r="B215" s="45"/>
      <c r="C215" s="46"/>
      <c r="D215" s="46"/>
      <c r="E215" s="46"/>
      <c r="F215" s="46"/>
      <c r="G215" s="44"/>
      <c r="H215" s="44"/>
      <c r="I215" s="44"/>
      <c r="J215" s="49"/>
      <c r="K215" s="48"/>
      <c r="L215" s="198"/>
      <c r="M215" s="64"/>
      <c r="N215" s="204"/>
      <c r="O215" s="45"/>
      <c r="P215" s="45"/>
      <c r="Q215" s="45"/>
      <c r="R215" s="45"/>
      <c r="S215" s="45"/>
      <c r="T215" s="45"/>
      <c r="U215" s="45"/>
    </row>
    <row r="216" spans="1:21" ht="18.75" customHeight="1" x14ac:dyDescent="0.3">
      <c r="A216" s="47"/>
      <c r="B216" s="45"/>
      <c r="C216" s="46"/>
      <c r="D216" s="46"/>
      <c r="E216" s="46"/>
      <c r="F216" s="46"/>
      <c r="G216" s="44"/>
      <c r="H216" s="44"/>
      <c r="I216" s="44"/>
      <c r="J216" s="49"/>
      <c r="K216" s="48"/>
      <c r="L216" s="198"/>
      <c r="M216" s="64"/>
      <c r="N216" s="204"/>
      <c r="O216" s="45"/>
      <c r="P216" s="45"/>
      <c r="Q216" s="45"/>
      <c r="R216" s="45"/>
      <c r="S216" s="45"/>
      <c r="T216" s="45"/>
      <c r="U216" s="45"/>
    </row>
    <row r="217" spans="1:21" ht="18.75" customHeight="1" x14ac:dyDescent="0.3">
      <c r="A217" s="47"/>
      <c r="B217" s="45"/>
      <c r="C217" s="46"/>
      <c r="D217" s="46"/>
      <c r="E217" s="46"/>
      <c r="F217" s="46"/>
      <c r="G217" s="44"/>
      <c r="H217" s="44"/>
      <c r="I217" s="44"/>
      <c r="J217" s="49"/>
      <c r="K217" s="48"/>
      <c r="L217" s="198"/>
      <c r="M217" s="64"/>
      <c r="N217" s="204"/>
      <c r="O217" s="45"/>
      <c r="P217" s="45"/>
      <c r="Q217" s="45"/>
      <c r="R217" s="45"/>
      <c r="S217" s="45"/>
      <c r="T217" s="45"/>
      <c r="U217" s="45"/>
    </row>
    <row r="218" spans="1:21" ht="18.75" customHeight="1" x14ac:dyDescent="0.3">
      <c r="A218" s="47"/>
      <c r="B218" s="45"/>
      <c r="C218" s="46"/>
      <c r="D218" s="46"/>
      <c r="E218" s="46"/>
      <c r="F218" s="46"/>
      <c r="G218" s="44"/>
      <c r="H218" s="44"/>
      <c r="I218" s="44"/>
      <c r="J218" s="49"/>
      <c r="K218" s="48"/>
      <c r="L218" s="198"/>
      <c r="M218" s="64"/>
      <c r="N218" s="204"/>
      <c r="O218" s="45"/>
      <c r="P218" s="45"/>
      <c r="Q218" s="45"/>
      <c r="R218" s="45"/>
      <c r="S218" s="45"/>
      <c r="T218" s="45"/>
      <c r="U218" s="45"/>
    </row>
    <row r="219" spans="1:21" ht="18.75" customHeight="1" x14ac:dyDescent="0.3">
      <c r="A219" s="47"/>
      <c r="B219" s="45"/>
      <c r="C219" s="46"/>
      <c r="D219" s="46"/>
      <c r="E219" s="46"/>
      <c r="F219" s="46"/>
      <c r="G219" s="44"/>
      <c r="H219" s="44"/>
      <c r="I219" s="44"/>
      <c r="J219" s="49"/>
      <c r="K219" s="48"/>
      <c r="L219" s="198"/>
      <c r="M219" s="64"/>
      <c r="N219" s="204"/>
      <c r="O219" s="45"/>
      <c r="P219" s="45"/>
      <c r="Q219" s="45"/>
      <c r="R219" s="45"/>
      <c r="S219" s="45"/>
      <c r="T219" s="45"/>
      <c r="U219" s="45"/>
    </row>
    <row r="220" spans="1:21" ht="18.75" customHeight="1" x14ac:dyDescent="0.3">
      <c r="A220" s="47"/>
      <c r="B220" s="45"/>
      <c r="C220" s="46"/>
      <c r="D220" s="46"/>
      <c r="E220" s="46"/>
      <c r="F220" s="46"/>
      <c r="G220" s="44"/>
      <c r="H220" s="44"/>
      <c r="I220" s="44"/>
      <c r="J220" s="49"/>
      <c r="K220" s="48"/>
      <c r="L220" s="198"/>
      <c r="M220" s="64"/>
      <c r="N220" s="204"/>
      <c r="O220" s="45"/>
      <c r="P220" s="45"/>
      <c r="Q220" s="45"/>
      <c r="R220" s="45"/>
      <c r="S220" s="45"/>
      <c r="T220" s="45"/>
      <c r="U220" s="45"/>
    </row>
    <row r="221" spans="1:21" ht="18.75" customHeight="1" x14ac:dyDescent="0.3">
      <c r="A221" s="47"/>
      <c r="B221" s="45"/>
      <c r="C221" s="46"/>
      <c r="D221" s="46"/>
      <c r="E221" s="46"/>
      <c r="F221" s="46"/>
      <c r="G221" s="44"/>
      <c r="H221" s="44"/>
      <c r="I221" s="44"/>
      <c r="J221" s="49"/>
      <c r="K221" s="48"/>
      <c r="L221" s="198"/>
      <c r="M221" s="64"/>
      <c r="N221" s="204"/>
      <c r="O221" s="45"/>
      <c r="P221" s="45"/>
      <c r="Q221" s="45"/>
      <c r="R221" s="45"/>
      <c r="S221" s="45"/>
      <c r="T221" s="45"/>
      <c r="U221" s="45"/>
    </row>
    <row r="222" spans="1:21" ht="18.75" customHeight="1" x14ac:dyDescent="0.3">
      <c r="A222" s="47"/>
      <c r="B222" s="45"/>
      <c r="C222" s="46"/>
      <c r="D222" s="46"/>
      <c r="E222" s="46"/>
      <c r="F222" s="46"/>
      <c r="G222" s="44"/>
      <c r="H222" s="44"/>
      <c r="I222" s="44"/>
      <c r="J222" s="49"/>
      <c r="K222" s="48"/>
      <c r="L222" s="198"/>
      <c r="M222" s="64"/>
      <c r="N222" s="204"/>
      <c r="O222" s="45"/>
      <c r="P222" s="45"/>
      <c r="Q222" s="45"/>
      <c r="R222" s="45"/>
      <c r="S222" s="45"/>
      <c r="T222" s="45"/>
      <c r="U222" s="45"/>
    </row>
    <row r="223" spans="1:21" ht="18.75" customHeight="1" x14ac:dyDescent="0.3">
      <c r="A223" s="47"/>
      <c r="B223" s="45"/>
      <c r="C223" s="46"/>
      <c r="D223" s="46"/>
      <c r="E223" s="46"/>
      <c r="F223" s="46"/>
      <c r="G223" s="44"/>
      <c r="H223" s="44"/>
      <c r="I223" s="44"/>
      <c r="J223" s="49"/>
      <c r="K223" s="48"/>
      <c r="L223" s="198"/>
      <c r="M223" s="64"/>
      <c r="N223" s="204"/>
      <c r="O223" s="45"/>
      <c r="P223" s="45"/>
      <c r="Q223" s="45"/>
      <c r="R223" s="45"/>
      <c r="S223" s="45"/>
      <c r="T223" s="45"/>
      <c r="U223" s="45"/>
    </row>
    <row r="224" spans="1:21" ht="18.75" customHeight="1" x14ac:dyDescent="0.3">
      <c r="A224" s="47"/>
      <c r="B224" s="45"/>
      <c r="C224" s="46"/>
      <c r="D224" s="46"/>
      <c r="E224" s="46"/>
      <c r="F224" s="46"/>
      <c r="G224" s="44"/>
      <c r="H224" s="44"/>
      <c r="I224" s="44"/>
      <c r="J224" s="49"/>
      <c r="K224" s="48"/>
      <c r="L224" s="198"/>
      <c r="M224" s="64"/>
      <c r="N224" s="204"/>
      <c r="O224" s="45"/>
      <c r="P224" s="45"/>
      <c r="Q224" s="45"/>
      <c r="R224" s="45"/>
      <c r="S224" s="45"/>
      <c r="T224" s="45"/>
      <c r="U224" s="45"/>
    </row>
    <row r="225" spans="1:21" ht="18.75" customHeight="1" x14ac:dyDescent="0.3">
      <c r="A225" s="47"/>
      <c r="B225" s="45"/>
      <c r="C225" s="46"/>
      <c r="D225" s="46"/>
      <c r="E225" s="46"/>
      <c r="F225" s="46"/>
      <c r="G225" s="44"/>
      <c r="H225" s="44"/>
      <c r="I225" s="44"/>
      <c r="J225" s="49"/>
      <c r="K225" s="48"/>
      <c r="L225" s="198"/>
      <c r="M225" s="64"/>
      <c r="N225" s="204"/>
      <c r="O225" s="45"/>
      <c r="P225" s="45"/>
      <c r="Q225" s="45"/>
      <c r="R225" s="45"/>
      <c r="S225" s="45"/>
      <c r="T225" s="45"/>
      <c r="U225" s="45"/>
    </row>
    <row r="226" spans="1:21" ht="18.75" customHeight="1" x14ac:dyDescent="0.3">
      <c r="A226" s="47"/>
      <c r="B226" s="45"/>
      <c r="C226" s="46"/>
      <c r="D226" s="46"/>
      <c r="E226" s="46"/>
      <c r="F226" s="46"/>
      <c r="G226" s="44"/>
      <c r="H226" s="44"/>
      <c r="I226" s="44"/>
      <c r="J226" s="49"/>
      <c r="K226" s="48"/>
      <c r="L226" s="198"/>
      <c r="M226" s="64"/>
      <c r="N226" s="204"/>
      <c r="O226" s="45"/>
      <c r="P226" s="45"/>
      <c r="Q226" s="45"/>
      <c r="R226" s="45"/>
      <c r="S226" s="45"/>
      <c r="T226" s="45"/>
      <c r="U226" s="45"/>
    </row>
    <row r="227" spans="1:21" ht="18.75" customHeight="1" x14ac:dyDescent="0.3">
      <c r="A227" s="47"/>
      <c r="B227" s="45"/>
      <c r="C227" s="46"/>
      <c r="D227" s="46"/>
      <c r="E227" s="46"/>
      <c r="F227" s="46"/>
      <c r="G227" s="44"/>
      <c r="H227" s="44"/>
      <c r="I227" s="44"/>
      <c r="J227" s="49"/>
      <c r="K227" s="48"/>
      <c r="L227" s="198"/>
      <c r="M227" s="64"/>
      <c r="N227" s="204"/>
      <c r="O227" s="45"/>
      <c r="P227" s="45"/>
      <c r="Q227" s="45"/>
      <c r="R227" s="45"/>
      <c r="S227" s="45"/>
      <c r="T227" s="45"/>
      <c r="U227" s="45"/>
    </row>
    <row r="228" spans="1:21" ht="18.75" customHeight="1" x14ac:dyDescent="0.3">
      <c r="A228" s="47"/>
      <c r="B228" s="45"/>
      <c r="C228" s="46"/>
      <c r="D228" s="46"/>
      <c r="E228" s="46"/>
      <c r="F228" s="46"/>
      <c r="G228" s="44"/>
      <c r="H228" s="44"/>
      <c r="I228" s="44"/>
      <c r="J228" s="49"/>
      <c r="K228" s="48"/>
      <c r="L228" s="198"/>
      <c r="M228" s="64"/>
      <c r="N228" s="204"/>
      <c r="O228" s="45"/>
      <c r="P228" s="45"/>
      <c r="Q228" s="45"/>
      <c r="R228" s="45"/>
      <c r="S228" s="45"/>
      <c r="T228" s="45"/>
      <c r="U228" s="45"/>
    </row>
    <row r="229" spans="1:21" ht="18.75" customHeight="1" x14ac:dyDescent="0.3">
      <c r="A229" s="47"/>
      <c r="B229" s="45"/>
      <c r="C229" s="46"/>
      <c r="D229" s="46"/>
      <c r="E229" s="46"/>
      <c r="F229" s="46"/>
      <c r="G229" s="44"/>
      <c r="H229" s="44"/>
      <c r="I229" s="44"/>
      <c r="J229" s="49"/>
      <c r="K229" s="48"/>
      <c r="L229" s="198"/>
      <c r="M229" s="64"/>
      <c r="N229" s="204"/>
      <c r="O229" s="45"/>
      <c r="P229" s="45"/>
      <c r="Q229" s="45"/>
      <c r="R229" s="45"/>
      <c r="S229" s="45"/>
      <c r="T229" s="45"/>
      <c r="U229" s="45"/>
    </row>
    <row r="230" spans="1:21" ht="18.75" customHeight="1" x14ac:dyDescent="0.3">
      <c r="A230" s="47"/>
      <c r="B230" s="45"/>
      <c r="C230" s="46"/>
      <c r="D230" s="46"/>
      <c r="E230" s="46"/>
      <c r="F230" s="46"/>
      <c r="G230" s="44"/>
      <c r="H230" s="44"/>
      <c r="I230" s="44"/>
      <c r="J230" s="49"/>
      <c r="K230" s="48"/>
      <c r="L230" s="198"/>
      <c r="M230" s="64"/>
      <c r="N230" s="204"/>
      <c r="O230" s="45"/>
      <c r="P230" s="45"/>
      <c r="Q230" s="45"/>
      <c r="R230" s="45"/>
      <c r="S230" s="45"/>
      <c r="T230" s="45"/>
      <c r="U230" s="45"/>
    </row>
    <row r="231" spans="1:21" ht="18.75" customHeight="1" x14ac:dyDescent="0.3">
      <c r="A231" s="47"/>
      <c r="B231" s="45"/>
      <c r="C231" s="46"/>
      <c r="D231" s="46"/>
      <c r="E231" s="46"/>
      <c r="F231" s="46"/>
      <c r="G231" s="44"/>
      <c r="H231" s="44"/>
      <c r="I231" s="44"/>
      <c r="J231" s="49"/>
      <c r="K231" s="48"/>
      <c r="L231" s="198"/>
      <c r="M231" s="64"/>
      <c r="N231" s="204"/>
      <c r="O231" s="45"/>
      <c r="P231" s="45"/>
      <c r="Q231" s="45"/>
      <c r="R231" s="45"/>
      <c r="S231" s="45"/>
      <c r="T231" s="45"/>
      <c r="U231" s="45"/>
    </row>
    <row r="232" spans="1:21" ht="18.75" customHeight="1" x14ac:dyDescent="0.3">
      <c r="A232" s="47"/>
      <c r="B232" s="45"/>
      <c r="C232" s="46"/>
      <c r="D232" s="46"/>
      <c r="E232" s="46"/>
      <c r="F232" s="46"/>
      <c r="G232" s="44"/>
      <c r="H232" s="44"/>
      <c r="I232" s="44"/>
      <c r="J232" s="49"/>
      <c r="K232" s="48"/>
      <c r="L232" s="198"/>
      <c r="M232" s="64"/>
      <c r="N232" s="204"/>
      <c r="O232" s="45"/>
      <c r="P232" s="45"/>
      <c r="Q232" s="45"/>
      <c r="R232" s="45"/>
      <c r="S232" s="45"/>
      <c r="T232" s="45"/>
      <c r="U232" s="45"/>
    </row>
    <row r="233" spans="1:21" ht="18.75" customHeight="1" x14ac:dyDescent="0.3">
      <c r="A233" s="47"/>
      <c r="B233" s="45"/>
      <c r="C233" s="46"/>
      <c r="D233" s="46"/>
      <c r="E233" s="46"/>
      <c r="F233" s="46"/>
      <c r="G233" s="44"/>
      <c r="H233" s="44"/>
      <c r="I233" s="44"/>
      <c r="J233" s="49"/>
      <c r="K233" s="48"/>
      <c r="L233" s="198"/>
      <c r="M233" s="64"/>
      <c r="N233" s="204"/>
      <c r="O233" s="45"/>
      <c r="P233" s="45"/>
      <c r="Q233" s="45"/>
      <c r="R233" s="45"/>
      <c r="S233" s="45"/>
      <c r="T233" s="45"/>
      <c r="U233" s="45"/>
    </row>
    <row r="234" spans="1:21" ht="18.75" customHeight="1" x14ac:dyDescent="0.3">
      <c r="A234" s="47"/>
      <c r="B234" s="45"/>
      <c r="C234" s="46"/>
      <c r="D234" s="46"/>
      <c r="E234" s="46"/>
      <c r="F234" s="46"/>
      <c r="G234" s="44"/>
      <c r="H234" s="44"/>
      <c r="I234" s="44"/>
      <c r="J234" s="49"/>
      <c r="K234" s="48"/>
      <c r="L234" s="198"/>
      <c r="M234" s="64"/>
      <c r="N234" s="204"/>
      <c r="O234" s="45"/>
      <c r="P234" s="45"/>
      <c r="Q234" s="45"/>
      <c r="R234" s="45"/>
      <c r="S234" s="45"/>
      <c r="T234" s="45"/>
      <c r="U234" s="45"/>
    </row>
    <row r="235" spans="1:21" ht="18.75" customHeight="1" x14ac:dyDescent="0.3">
      <c r="A235" s="47"/>
      <c r="B235" s="45"/>
      <c r="C235" s="46"/>
      <c r="D235" s="46"/>
      <c r="E235" s="46"/>
      <c r="F235" s="46"/>
      <c r="G235" s="44"/>
      <c r="H235" s="44"/>
      <c r="I235" s="44"/>
      <c r="J235" s="49"/>
      <c r="K235" s="48"/>
      <c r="L235" s="198"/>
      <c r="M235" s="64"/>
      <c r="N235" s="204"/>
      <c r="O235" s="45"/>
      <c r="P235" s="45"/>
      <c r="Q235" s="45"/>
      <c r="R235" s="45"/>
      <c r="S235" s="45"/>
      <c r="T235" s="45"/>
      <c r="U235" s="45"/>
    </row>
    <row r="236" spans="1:21" ht="18.75" customHeight="1" x14ac:dyDescent="0.3">
      <c r="A236" s="47"/>
      <c r="B236" s="45"/>
      <c r="C236" s="46"/>
      <c r="D236" s="46"/>
      <c r="E236" s="46"/>
      <c r="F236" s="46"/>
      <c r="G236" s="44"/>
      <c r="H236" s="44"/>
      <c r="I236" s="44"/>
      <c r="J236" s="49"/>
      <c r="K236" s="48"/>
      <c r="L236" s="198"/>
      <c r="M236" s="64"/>
      <c r="N236" s="204"/>
      <c r="O236" s="45"/>
      <c r="P236" s="45"/>
      <c r="Q236" s="45"/>
      <c r="R236" s="45"/>
      <c r="S236" s="45"/>
      <c r="T236" s="45"/>
      <c r="U236" s="45"/>
    </row>
    <row r="237" spans="1:21" ht="18.75" customHeight="1" x14ac:dyDescent="0.3">
      <c r="A237" s="47"/>
      <c r="B237" s="45"/>
      <c r="C237" s="46"/>
      <c r="D237" s="46"/>
      <c r="E237" s="46"/>
      <c r="F237" s="46"/>
      <c r="G237" s="44"/>
      <c r="H237" s="44"/>
      <c r="I237" s="44"/>
      <c r="J237" s="49"/>
      <c r="K237" s="48"/>
      <c r="L237" s="198"/>
      <c r="M237" s="64"/>
      <c r="N237" s="204"/>
      <c r="O237" s="45"/>
      <c r="P237" s="45"/>
      <c r="Q237" s="45"/>
      <c r="R237" s="45"/>
      <c r="S237" s="45"/>
      <c r="T237" s="45"/>
      <c r="U237" s="45"/>
    </row>
    <row r="238" spans="1:21" ht="18.75" customHeight="1" x14ac:dyDescent="0.3">
      <c r="A238" s="47"/>
      <c r="B238" s="45"/>
      <c r="C238" s="46"/>
      <c r="D238" s="46"/>
      <c r="E238" s="46"/>
      <c r="F238" s="46"/>
      <c r="G238" s="44"/>
      <c r="H238" s="44"/>
      <c r="I238" s="44"/>
      <c r="J238" s="49"/>
      <c r="K238" s="48"/>
      <c r="L238" s="198"/>
      <c r="M238" s="64"/>
      <c r="N238" s="204"/>
      <c r="O238" s="45"/>
      <c r="P238" s="45"/>
      <c r="Q238" s="45"/>
      <c r="R238" s="45"/>
      <c r="S238" s="45"/>
      <c r="T238" s="45"/>
      <c r="U238" s="45"/>
    </row>
    <row r="239" spans="1:21" ht="18.75" customHeight="1" x14ac:dyDescent="0.3">
      <c r="A239" s="47"/>
      <c r="B239" s="45"/>
      <c r="C239" s="46"/>
      <c r="D239" s="46"/>
      <c r="E239" s="46"/>
      <c r="F239" s="46"/>
      <c r="G239" s="44"/>
      <c r="H239" s="44"/>
      <c r="I239" s="44"/>
      <c r="J239" s="49"/>
      <c r="K239" s="48"/>
      <c r="L239" s="198"/>
      <c r="M239" s="64"/>
      <c r="N239" s="204"/>
      <c r="O239" s="45"/>
      <c r="P239" s="45"/>
      <c r="Q239" s="45"/>
      <c r="R239" s="45"/>
      <c r="S239" s="45"/>
      <c r="T239" s="45"/>
      <c r="U239" s="45"/>
    </row>
    <row r="240" spans="1:21" ht="18.75" customHeight="1" x14ac:dyDescent="0.3">
      <c r="A240" s="47"/>
      <c r="B240" s="45"/>
      <c r="C240" s="46"/>
      <c r="D240" s="46"/>
      <c r="E240" s="46"/>
      <c r="F240" s="46"/>
      <c r="G240" s="44"/>
      <c r="H240" s="44"/>
      <c r="I240" s="44"/>
      <c r="J240" s="49"/>
      <c r="K240" s="48"/>
      <c r="L240" s="198"/>
      <c r="M240" s="64"/>
      <c r="N240" s="204"/>
      <c r="O240" s="45"/>
      <c r="P240" s="45"/>
      <c r="Q240" s="45"/>
      <c r="R240" s="45"/>
      <c r="S240" s="45"/>
      <c r="T240" s="45"/>
      <c r="U240" s="45"/>
    </row>
    <row r="241" spans="1:21" ht="18.75" customHeight="1" x14ac:dyDescent="0.3">
      <c r="A241" s="47"/>
      <c r="B241" s="45"/>
      <c r="C241" s="46"/>
      <c r="D241" s="46"/>
      <c r="E241" s="46"/>
      <c r="F241" s="46"/>
      <c r="G241" s="44"/>
      <c r="H241" s="44"/>
      <c r="I241" s="44"/>
      <c r="J241" s="49"/>
      <c r="K241" s="48"/>
      <c r="L241" s="198"/>
      <c r="M241" s="64"/>
      <c r="N241" s="204"/>
      <c r="O241" s="45"/>
      <c r="P241" s="45"/>
      <c r="Q241" s="45"/>
      <c r="R241" s="45"/>
      <c r="S241" s="45"/>
      <c r="T241" s="45"/>
      <c r="U241" s="45"/>
    </row>
    <row r="242" spans="1:21" ht="18.75" customHeight="1" x14ac:dyDescent="0.3">
      <c r="A242" s="47"/>
      <c r="B242" s="45"/>
      <c r="C242" s="46"/>
      <c r="D242" s="46"/>
      <c r="E242" s="46"/>
      <c r="F242" s="46"/>
      <c r="G242" s="44"/>
      <c r="H242" s="44"/>
      <c r="I242" s="44"/>
      <c r="J242" s="49"/>
      <c r="K242" s="48"/>
      <c r="L242" s="198"/>
      <c r="M242" s="64"/>
      <c r="N242" s="204"/>
      <c r="O242" s="45"/>
      <c r="P242" s="45"/>
      <c r="Q242" s="45"/>
      <c r="R242" s="45"/>
      <c r="S242" s="45"/>
      <c r="T242" s="45"/>
      <c r="U242" s="45"/>
    </row>
    <row r="243" spans="1:21" ht="18.75" customHeight="1" x14ac:dyDescent="0.3">
      <c r="A243" s="47"/>
      <c r="B243" s="45"/>
      <c r="C243" s="46"/>
      <c r="D243" s="46"/>
      <c r="E243" s="46"/>
      <c r="F243" s="46"/>
      <c r="G243" s="44"/>
      <c r="H243" s="44"/>
      <c r="I243" s="44"/>
      <c r="J243" s="49"/>
      <c r="K243" s="48"/>
      <c r="L243" s="198"/>
      <c r="M243" s="64"/>
      <c r="N243" s="204"/>
      <c r="O243" s="45"/>
      <c r="P243" s="45"/>
      <c r="Q243" s="45"/>
      <c r="R243" s="45"/>
      <c r="S243" s="45"/>
      <c r="T243" s="45"/>
      <c r="U243" s="45"/>
    </row>
    <row r="244" spans="1:21" ht="18.75" customHeight="1" x14ac:dyDescent="0.3">
      <c r="A244" s="47"/>
      <c r="B244" s="45"/>
      <c r="C244" s="46"/>
      <c r="D244" s="46"/>
      <c r="E244" s="46"/>
      <c r="F244" s="46"/>
      <c r="G244" s="44"/>
      <c r="H244" s="44"/>
      <c r="I244" s="44"/>
      <c r="J244" s="49"/>
      <c r="K244" s="48"/>
      <c r="L244" s="198"/>
      <c r="M244" s="64"/>
      <c r="N244" s="204"/>
      <c r="O244" s="45"/>
      <c r="P244" s="45"/>
      <c r="Q244" s="45"/>
      <c r="R244" s="45"/>
      <c r="S244" s="45"/>
      <c r="T244" s="45"/>
      <c r="U244" s="45"/>
    </row>
    <row r="245" spans="1:21" ht="18.75" customHeight="1" x14ac:dyDescent="0.3">
      <c r="A245" s="47"/>
      <c r="B245" s="45"/>
      <c r="C245" s="46"/>
      <c r="D245" s="46"/>
      <c r="E245" s="46"/>
      <c r="F245" s="46"/>
      <c r="G245" s="44"/>
      <c r="H245" s="44"/>
      <c r="I245" s="44"/>
      <c r="J245" s="49"/>
      <c r="K245" s="48"/>
      <c r="L245" s="198"/>
      <c r="M245" s="64"/>
      <c r="N245" s="204"/>
      <c r="O245" s="45"/>
      <c r="P245" s="45"/>
      <c r="Q245" s="45"/>
      <c r="R245" s="45"/>
      <c r="S245" s="45"/>
      <c r="T245" s="45"/>
      <c r="U245" s="45"/>
    </row>
    <row r="246" spans="1:21" ht="18.75" customHeight="1" x14ac:dyDescent="0.3">
      <c r="A246" s="47"/>
      <c r="B246" s="45"/>
      <c r="C246" s="46"/>
      <c r="D246" s="46"/>
      <c r="E246" s="46"/>
      <c r="F246" s="46"/>
      <c r="G246" s="44"/>
      <c r="H246" s="44"/>
      <c r="I246" s="44"/>
      <c r="J246" s="49"/>
      <c r="K246" s="48"/>
      <c r="L246" s="198"/>
      <c r="M246" s="64"/>
      <c r="N246" s="204"/>
      <c r="O246" s="45"/>
      <c r="P246" s="45"/>
      <c r="Q246" s="45"/>
      <c r="R246" s="45"/>
      <c r="S246" s="45"/>
      <c r="T246" s="45"/>
      <c r="U246" s="45"/>
    </row>
    <row r="247" spans="1:21" ht="18.75" customHeight="1" x14ac:dyDescent="0.3">
      <c r="A247" s="47"/>
      <c r="B247" s="45"/>
      <c r="C247" s="46"/>
      <c r="D247" s="46"/>
      <c r="E247" s="46"/>
      <c r="F247" s="46"/>
      <c r="G247" s="44"/>
      <c r="H247" s="44"/>
      <c r="I247" s="44"/>
      <c r="J247" s="49"/>
      <c r="K247" s="48"/>
      <c r="L247" s="198"/>
      <c r="M247" s="64"/>
      <c r="N247" s="204"/>
      <c r="O247" s="45"/>
      <c r="P247" s="45"/>
      <c r="Q247" s="45"/>
      <c r="R247" s="45"/>
      <c r="S247" s="45"/>
      <c r="T247" s="45"/>
      <c r="U247" s="45"/>
    </row>
    <row r="248" spans="1:21" ht="18.75" customHeight="1" x14ac:dyDescent="0.3">
      <c r="A248" s="47"/>
      <c r="B248" s="45"/>
      <c r="C248" s="46"/>
      <c r="D248" s="46"/>
      <c r="E248" s="46"/>
      <c r="F248" s="46"/>
      <c r="G248" s="44"/>
      <c r="H248" s="44"/>
      <c r="I248" s="44"/>
      <c r="J248" s="49"/>
      <c r="K248" s="48"/>
      <c r="L248" s="198"/>
      <c r="M248" s="64"/>
      <c r="N248" s="204"/>
      <c r="O248" s="45"/>
      <c r="P248" s="45"/>
      <c r="Q248" s="45"/>
      <c r="R248" s="45"/>
      <c r="S248" s="45"/>
      <c r="T248" s="45"/>
      <c r="U248" s="45"/>
    </row>
    <row r="249" spans="1:21" ht="18.75" customHeight="1" x14ac:dyDescent="0.3">
      <c r="A249" s="47"/>
      <c r="B249" s="45"/>
      <c r="C249" s="46"/>
      <c r="D249" s="46"/>
      <c r="E249" s="46"/>
      <c r="F249" s="46"/>
      <c r="G249" s="44"/>
      <c r="H249" s="44"/>
      <c r="I249" s="44"/>
      <c r="J249" s="49"/>
      <c r="K249" s="48"/>
      <c r="L249" s="198"/>
      <c r="M249" s="64"/>
      <c r="N249" s="204"/>
      <c r="O249" s="45"/>
      <c r="P249" s="45"/>
      <c r="Q249" s="45"/>
      <c r="R249" s="45"/>
      <c r="S249" s="45"/>
      <c r="T249" s="45"/>
      <c r="U249" s="45"/>
    </row>
    <row r="250" spans="1:21" ht="18.75" customHeight="1" x14ac:dyDescent="0.3">
      <c r="A250" s="47"/>
      <c r="B250" s="45"/>
      <c r="C250" s="46"/>
      <c r="D250" s="46"/>
      <c r="E250" s="46"/>
      <c r="F250" s="46"/>
      <c r="G250" s="44"/>
      <c r="H250" s="44"/>
      <c r="I250" s="44"/>
      <c r="J250" s="49"/>
      <c r="K250" s="48"/>
      <c r="L250" s="198"/>
      <c r="M250" s="64"/>
      <c r="N250" s="204"/>
      <c r="O250" s="45"/>
      <c r="P250" s="45"/>
      <c r="Q250" s="45"/>
      <c r="R250" s="45"/>
      <c r="S250" s="45"/>
      <c r="T250" s="45"/>
      <c r="U250" s="45"/>
    </row>
    <row r="251" spans="1:21" ht="18.75" customHeight="1" x14ac:dyDescent="0.3">
      <c r="A251" s="47"/>
      <c r="B251" s="45"/>
      <c r="C251" s="46"/>
      <c r="D251" s="46"/>
      <c r="E251" s="46"/>
      <c r="F251" s="46"/>
      <c r="G251" s="44"/>
      <c r="H251" s="44"/>
      <c r="I251" s="44"/>
      <c r="J251" s="49"/>
      <c r="K251" s="48"/>
      <c r="L251" s="198"/>
      <c r="M251" s="64"/>
      <c r="N251" s="204"/>
      <c r="O251" s="45"/>
      <c r="P251" s="45"/>
      <c r="Q251" s="45"/>
      <c r="R251" s="45"/>
      <c r="S251" s="45"/>
      <c r="T251" s="45"/>
      <c r="U251" s="45"/>
    </row>
    <row r="252" spans="1:21" ht="18.75" customHeight="1" x14ac:dyDescent="0.3">
      <c r="A252" s="47"/>
      <c r="B252" s="45"/>
      <c r="C252" s="46"/>
      <c r="D252" s="46"/>
      <c r="E252" s="46"/>
      <c r="F252" s="46"/>
      <c r="G252" s="44"/>
      <c r="H252" s="44"/>
      <c r="I252" s="44"/>
      <c r="J252" s="49"/>
      <c r="K252" s="48"/>
      <c r="L252" s="198"/>
      <c r="M252" s="64"/>
      <c r="N252" s="204"/>
      <c r="O252" s="45"/>
      <c r="P252" s="45"/>
      <c r="Q252" s="45"/>
      <c r="R252" s="45"/>
      <c r="S252" s="45"/>
      <c r="T252" s="45"/>
      <c r="U252" s="45"/>
    </row>
    <row r="253" spans="1:21" ht="18.75" customHeight="1" x14ac:dyDescent="0.3">
      <c r="A253" s="47"/>
      <c r="B253" s="45"/>
      <c r="C253" s="46"/>
      <c r="D253" s="46"/>
      <c r="E253" s="46"/>
      <c r="F253" s="46"/>
      <c r="G253" s="44"/>
      <c r="H253" s="44"/>
      <c r="I253" s="44"/>
      <c r="J253" s="49"/>
      <c r="K253" s="48"/>
      <c r="L253" s="198"/>
      <c r="M253" s="64"/>
      <c r="N253" s="204"/>
      <c r="O253" s="45"/>
      <c r="P253" s="45"/>
      <c r="Q253" s="45"/>
      <c r="R253" s="45"/>
      <c r="S253" s="45"/>
      <c r="T253" s="45"/>
      <c r="U253" s="45"/>
    </row>
    <row r="254" spans="1:21" ht="18.75" customHeight="1" x14ac:dyDescent="0.3">
      <c r="A254" s="47"/>
      <c r="B254" s="45"/>
      <c r="C254" s="46"/>
      <c r="D254" s="46"/>
      <c r="E254" s="46"/>
      <c r="F254" s="46"/>
      <c r="G254" s="44"/>
      <c r="H254" s="44"/>
      <c r="I254" s="44"/>
      <c r="J254" s="49"/>
      <c r="K254" s="48"/>
      <c r="L254" s="198"/>
      <c r="M254" s="64"/>
      <c r="N254" s="204"/>
      <c r="O254" s="45"/>
      <c r="P254" s="45"/>
      <c r="Q254" s="45"/>
      <c r="R254" s="45"/>
      <c r="S254" s="45"/>
      <c r="T254" s="45"/>
      <c r="U254" s="45"/>
    </row>
    <row r="255" spans="1:21" ht="18.75" customHeight="1" x14ac:dyDescent="0.3">
      <c r="A255" s="47"/>
      <c r="B255" s="45"/>
      <c r="C255" s="46"/>
      <c r="D255" s="46"/>
      <c r="E255" s="46"/>
      <c r="F255" s="46"/>
      <c r="G255" s="44"/>
      <c r="H255" s="44"/>
      <c r="I255" s="44"/>
      <c r="J255" s="49"/>
      <c r="K255" s="48"/>
      <c r="L255" s="198"/>
      <c r="M255" s="64"/>
      <c r="N255" s="204"/>
      <c r="O255" s="45"/>
      <c r="P255" s="45"/>
      <c r="Q255" s="45"/>
      <c r="R255" s="45"/>
      <c r="S255" s="45"/>
      <c r="T255" s="45"/>
      <c r="U255" s="45"/>
    </row>
    <row r="256" spans="1:21" ht="18.75" customHeight="1" x14ac:dyDescent="0.3">
      <c r="A256" s="47"/>
      <c r="B256" s="45"/>
      <c r="C256" s="46"/>
      <c r="D256" s="46"/>
      <c r="E256" s="46"/>
      <c r="F256" s="46"/>
      <c r="G256" s="44"/>
      <c r="H256" s="44"/>
      <c r="I256" s="44"/>
      <c r="J256" s="49"/>
      <c r="K256" s="48"/>
      <c r="L256" s="198"/>
      <c r="M256" s="64"/>
      <c r="N256" s="204"/>
      <c r="O256" s="45"/>
      <c r="P256" s="45"/>
      <c r="Q256" s="45"/>
      <c r="R256" s="45"/>
      <c r="S256" s="45"/>
      <c r="T256" s="45"/>
      <c r="U256" s="45"/>
    </row>
    <row r="257" spans="1:21" ht="18.75" customHeight="1" x14ac:dyDescent="0.3">
      <c r="A257" s="47"/>
      <c r="B257" s="45"/>
      <c r="C257" s="46"/>
      <c r="D257" s="46"/>
      <c r="E257" s="46"/>
      <c r="F257" s="46"/>
      <c r="G257" s="44"/>
      <c r="H257" s="44"/>
      <c r="I257" s="44"/>
      <c r="J257" s="49"/>
      <c r="K257" s="48"/>
      <c r="L257" s="198"/>
      <c r="M257" s="64"/>
      <c r="N257" s="204"/>
      <c r="O257" s="45"/>
      <c r="P257" s="45"/>
      <c r="Q257" s="45"/>
      <c r="R257" s="45"/>
      <c r="S257" s="45"/>
      <c r="T257" s="45"/>
      <c r="U257" s="45"/>
    </row>
    <row r="258" spans="1:21" ht="18.75" customHeight="1" x14ac:dyDescent="0.3">
      <c r="A258" s="47"/>
      <c r="B258" s="45"/>
      <c r="C258" s="46"/>
      <c r="D258" s="46"/>
      <c r="E258" s="46"/>
      <c r="F258" s="46"/>
      <c r="G258" s="44"/>
      <c r="H258" s="44"/>
      <c r="I258" s="44"/>
      <c r="J258" s="49"/>
      <c r="K258" s="48"/>
      <c r="L258" s="198"/>
      <c r="M258" s="64"/>
      <c r="N258" s="204"/>
      <c r="O258" s="45"/>
      <c r="P258" s="45"/>
      <c r="Q258" s="45"/>
      <c r="R258" s="45"/>
      <c r="S258" s="45"/>
      <c r="T258" s="45"/>
      <c r="U258" s="45"/>
    </row>
    <row r="259" spans="1:21" ht="18.75" customHeight="1" x14ac:dyDescent="0.3">
      <c r="A259" s="47"/>
      <c r="B259" s="45"/>
      <c r="C259" s="46"/>
      <c r="D259" s="46"/>
      <c r="E259" s="46"/>
      <c r="F259" s="46"/>
      <c r="G259" s="44"/>
      <c r="H259" s="44"/>
      <c r="I259" s="44"/>
      <c r="J259" s="49"/>
      <c r="K259" s="48"/>
      <c r="L259" s="198"/>
      <c r="M259" s="64"/>
      <c r="N259" s="204"/>
      <c r="O259" s="45"/>
      <c r="P259" s="45"/>
      <c r="Q259" s="45"/>
      <c r="R259" s="45"/>
      <c r="S259" s="45"/>
      <c r="T259" s="45"/>
      <c r="U259" s="45"/>
    </row>
    <row r="260" spans="1:21" ht="18.75" customHeight="1" x14ac:dyDescent="0.3">
      <c r="A260" s="47"/>
      <c r="B260" s="45"/>
      <c r="C260" s="46"/>
      <c r="D260" s="46"/>
      <c r="E260" s="46"/>
      <c r="F260" s="46"/>
      <c r="G260" s="44"/>
      <c r="H260" s="44"/>
      <c r="I260" s="44"/>
      <c r="J260" s="49"/>
      <c r="K260" s="48"/>
      <c r="L260" s="198"/>
      <c r="M260" s="64"/>
      <c r="N260" s="204"/>
      <c r="O260" s="45"/>
      <c r="P260" s="45"/>
      <c r="Q260" s="45"/>
      <c r="R260" s="45"/>
      <c r="S260" s="45"/>
      <c r="T260" s="45"/>
      <c r="U260" s="45"/>
    </row>
    <row r="261" spans="1:21" ht="18.75" customHeight="1" x14ac:dyDescent="0.3">
      <c r="A261" s="47"/>
      <c r="B261" s="45"/>
      <c r="C261" s="46"/>
      <c r="D261" s="46"/>
      <c r="E261" s="46"/>
      <c r="F261" s="46"/>
      <c r="G261" s="44"/>
      <c r="H261" s="44"/>
      <c r="I261" s="44"/>
      <c r="J261" s="49"/>
      <c r="K261" s="48"/>
      <c r="L261" s="198"/>
      <c r="M261" s="64"/>
      <c r="N261" s="204"/>
      <c r="O261" s="45"/>
      <c r="P261" s="45"/>
      <c r="Q261" s="45"/>
      <c r="R261" s="45"/>
      <c r="S261" s="45"/>
      <c r="T261" s="45"/>
      <c r="U261" s="45"/>
    </row>
    <row r="262" spans="1:21" ht="18.75" customHeight="1" x14ac:dyDescent="0.3">
      <c r="A262" s="47"/>
      <c r="B262" s="45"/>
      <c r="C262" s="46"/>
      <c r="D262" s="46"/>
      <c r="E262" s="46"/>
      <c r="F262" s="46"/>
      <c r="G262" s="44"/>
      <c r="H262" s="44"/>
      <c r="I262" s="44"/>
      <c r="J262" s="49"/>
      <c r="K262" s="48"/>
      <c r="L262" s="198"/>
      <c r="M262" s="64"/>
      <c r="N262" s="204"/>
      <c r="O262" s="45"/>
      <c r="P262" s="45"/>
      <c r="Q262" s="45"/>
      <c r="R262" s="45"/>
      <c r="S262" s="45"/>
      <c r="T262" s="45"/>
      <c r="U262" s="45"/>
    </row>
    <row r="263" spans="1:21" ht="18.75" customHeight="1" x14ac:dyDescent="0.3">
      <c r="A263" s="47"/>
      <c r="B263" s="45"/>
      <c r="C263" s="46"/>
      <c r="D263" s="46"/>
      <c r="E263" s="46"/>
      <c r="F263" s="46"/>
      <c r="G263" s="44"/>
      <c r="H263" s="44"/>
      <c r="I263" s="44"/>
      <c r="J263" s="49"/>
      <c r="K263" s="48"/>
      <c r="L263" s="198"/>
      <c r="M263" s="64"/>
      <c r="N263" s="204"/>
      <c r="O263" s="45"/>
      <c r="P263" s="45"/>
      <c r="Q263" s="45"/>
      <c r="R263" s="45"/>
      <c r="S263" s="45"/>
      <c r="T263" s="45"/>
      <c r="U263" s="45"/>
    </row>
    <row r="264" spans="1:21" ht="18.75" customHeight="1" x14ac:dyDescent="0.3">
      <c r="A264" s="47"/>
      <c r="B264" s="45"/>
      <c r="C264" s="46"/>
      <c r="D264" s="46"/>
      <c r="E264" s="46"/>
      <c r="F264" s="46"/>
      <c r="G264" s="44"/>
      <c r="H264" s="44"/>
      <c r="I264" s="44"/>
      <c r="J264" s="49"/>
      <c r="K264" s="48"/>
      <c r="L264" s="198"/>
      <c r="M264" s="64"/>
      <c r="N264" s="204"/>
      <c r="O264" s="45"/>
      <c r="P264" s="45"/>
      <c r="Q264" s="45"/>
      <c r="R264" s="45"/>
      <c r="S264" s="45"/>
      <c r="T264" s="45"/>
      <c r="U264" s="45"/>
    </row>
    <row r="265" spans="1:21" ht="18.75" customHeight="1" x14ac:dyDescent="0.3">
      <c r="A265" s="47"/>
      <c r="B265" s="45"/>
      <c r="C265" s="46"/>
      <c r="D265" s="46"/>
      <c r="E265" s="46"/>
      <c r="F265" s="46"/>
      <c r="G265" s="44"/>
      <c r="H265" s="44"/>
      <c r="I265" s="44"/>
      <c r="J265" s="49"/>
      <c r="K265" s="48"/>
      <c r="L265" s="198"/>
      <c r="M265" s="64"/>
      <c r="N265" s="204"/>
      <c r="O265" s="45"/>
      <c r="P265" s="45"/>
      <c r="Q265" s="45"/>
      <c r="R265" s="45"/>
      <c r="S265" s="45"/>
      <c r="T265" s="45"/>
      <c r="U265" s="45"/>
    </row>
    <row r="266" spans="1:21" ht="18.75" customHeight="1" x14ac:dyDescent="0.3">
      <c r="A266" s="47"/>
      <c r="B266" s="45"/>
      <c r="C266" s="46"/>
      <c r="D266" s="46"/>
      <c r="E266" s="46"/>
      <c r="F266" s="46"/>
      <c r="G266" s="44"/>
      <c r="H266" s="44"/>
      <c r="I266" s="44"/>
      <c r="J266" s="49"/>
      <c r="K266" s="48"/>
      <c r="L266" s="198"/>
      <c r="M266" s="64"/>
      <c r="N266" s="204"/>
      <c r="O266" s="45"/>
      <c r="P266" s="45"/>
      <c r="Q266" s="45"/>
      <c r="R266" s="45"/>
      <c r="S266" s="45"/>
      <c r="T266" s="45"/>
      <c r="U266" s="45"/>
    </row>
    <row r="267" spans="1:21" ht="18.75" customHeight="1" x14ac:dyDescent="0.3">
      <c r="A267" s="47"/>
      <c r="B267" s="45"/>
      <c r="C267" s="46"/>
      <c r="D267" s="46"/>
      <c r="E267" s="46"/>
      <c r="F267" s="46"/>
      <c r="G267" s="44"/>
      <c r="H267" s="44"/>
      <c r="I267" s="44"/>
      <c r="J267" s="49"/>
      <c r="K267" s="48"/>
      <c r="L267" s="198"/>
      <c r="M267" s="64"/>
      <c r="N267" s="204"/>
      <c r="O267" s="45"/>
      <c r="P267" s="45"/>
      <c r="Q267" s="45"/>
      <c r="R267" s="45"/>
      <c r="S267" s="45"/>
      <c r="T267" s="45"/>
      <c r="U267" s="45"/>
    </row>
    <row r="268" spans="1:21" ht="18.75" customHeight="1" x14ac:dyDescent="0.3">
      <c r="A268" s="47"/>
      <c r="B268" s="45"/>
      <c r="C268" s="46"/>
      <c r="D268" s="46"/>
      <c r="E268" s="46"/>
      <c r="F268" s="46"/>
      <c r="G268" s="44"/>
      <c r="H268" s="44"/>
      <c r="I268" s="44"/>
      <c r="J268" s="49"/>
      <c r="K268" s="48"/>
      <c r="L268" s="198"/>
      <c r="M268" s="64"/>
      <c r="N268" s="204"/>
      <c r="O268" s="45"/>
      <c r="P268" s="45"/>
      <c r="Q268" s="45"/>
      <c r="R268" s="45"/>
      <c r="S268" s="45"/>
      <c r="T268" s="45"/>
      <c r="U268" s="45"/>
    </row>
    <row r="269" spans="1:21" ht="18.75" customHeight="1" x14ac:dyDescent="0.3">
      <c r="A269" s="47"/>
      <c r="B269" s="45"/>
      <c r="C269" s="46"/>
      <c r="D269" s="46"/>
      <c r="E269" s="46"/>
      <c r="F269" s="46"/>
      <c r="G269" s="44"/>
      <c r="H269" s="44"/>
      <c r="I269" s="44"/>
      <c r="J269" s="49"/>
      <c r="K269" s="48"/>
      <c r="L269" s="198"/>
      <c r="M269" s="64"/>
      <c r="N269" s="204"/>
      <c r="O269" s="45"/>
      <c r="P269" s="45"/>
      <c r="Q269" s="45"/>
      <c r="R269" s="45"/>
      <c r="S269" s="45"/>
      <c r="T269" s="45"/>
      <c r="U269" s="45"/>
    </row>
    <row r="270" spans="1:21" ht="18.75" customHeight="1" x14ac:dyDescent="0.3">
      <c r="A270" s="47"/>
      <c r="B270" s="45"/>
      <c r="C270" s="46"/>
      <c r="D270" s="46"/>
      <c r="E270" s="46"/>
      <c r="F270" s="46"/>
      <c r="G270" s="44"/>
      <c r="H270" s="44"/>
      <c r="I270" s="44"/>
      <c r="J270" s="49"/>
      <c r="K270" s="48"/>
      <c r="L270" s="198"/>
      <c r="M270" s="64"/>
      <c r="N270" s="204"/>
      <c r="O270" s="45"/>
      <c r="P270" s="45"/>
      <c r="Q270" s="45"/>
      <c r="R270" s="45"/>
      <c r="S270" s="45"/>
      <c r="T270" s="45"/>
      <c r="U270" s="45"/>
    </row>
    <row r="271" spans="1:21" ht="18.75" customHeight="1" x14ac:dyDescent="0.3">
      <c r="A271" s="47"/>
      <c r="B271" s="45"/>
      <c r="C271" s="46"/>
      <c r="D271" s="46"/>
      <c r="E271" s="46"/>
      <c r="F271" s="46"/>
      <c r="G271" s="44"/>
      <c r="H271" s="44"/>
      <c r="I271" s="44"/>
      <c r="J271" s="49"/>
      <c r="K271" s="48"/>
      <c r="L271" s="198"/>
      <c r="M271" s="64"/>
      <c r="N271" s="204"/>
      <c r="O271" s="45"/>
      <c r="P271" s="45"/>
      <c r="Q271" s="45"/>
      <c r="R271" s="45"/>
      <c r="S271" s="45"/>
      <c r="T271" s="45"/>
      <c r="U271" s="45"/>
    </row>
    <row r="272" spans="1:21" ht="18.75" customHeight="1" x14ac:dyDescent="0.3">
      <c r="A272" s="47"/>
      <c r="B272" s="45"/>
      <c r="C272" s="46"/>
      <c r="D272" s="46"/>
      <c r="E272" s="46"/>
      <c r="F272" s="46"/>
      <c r="G272" s="44"/>
      <c r="H272" s="44"/>
      <c r="I272" s="44"/>
      <c r="J272" s="49"/>
      <c r="K272" s="48"/>
      <c r="L272" s="198"/>
      <c r="M272" s="64"/>
      <c r="N272" s="204"/>
      <c r="O272" s="45"/>
      <c r="P272" s="45"/>
      <c r="Q272" s="45"/>
      <c r="R272" s="45"/>
      <c r="S272" s="45"/>
      <c r="T272" s="45"/>
      <c r="U272" s="45"/>
    </row>
    <row r="273" spans="1:21" ht="18.75" customHeight="1" x14ac:dyDescent="0.3">
      <c r="A273" s="47"/>
      <c r="B273" s="45"/>
      <c r="C273" s="46"/>
      <c r="D273" s="46"/>
      <c r="E273" s="46"/>
      <c r="F273" s="46"/>
      <c r="G273" s="44"/>
      <c r="H273" s="44"/>
      <c r="I273" s="44"/>
      <c r="J273" s="49"/>
      <c r="K273" s="48"/>
      <c r="L273" s="198"/>
      <c r="M273" s="64"/>
      <c r="N273" s="204"/>
      <c r="O273" s="45"/>
      <c r="P273" s="45"/>
      <c r="Q273" s="45"/>
      <c r="R273" s="45"/>
      <c r="S273" s="45"/>
      <c r="T273" s="45"/>
      <c r="U273" s="45"/>
    </row>
    <row r="274" spans="1:21" ht="18.75" customHeight="1" x14ac:dyDescent="0.3">
      <c r="A274" s="47"/>
      <c r="B274" s="45"/>
      <c r="C274" s="46"/>
      <c r="D274" s="46"/>
      <c r="E274" s="46"/>
      <c r="F274" s="46"/>
      <c r="G274" s="44"/>
      <c r="H274" s="44"/>
      <c r="I274" s="44"/>
      <c r="J274" s="49"/>
      <c r="K274" s="48"/>
      <c r="L274" s="198"/>
      <c r="M274" s="64"/>
      <c r="N274" s="204"/>
      <c r="O274" s="45"/>
      <c r="P274" s="45"/>
      <c r="Q274" s="45"/>
      <c r="R274" s="45"/>
      <c r="S274" s="45"/>
      <c r="T274" s="45"/>
      <c r="U274" s="45"/>
    </row>
    <row r="275" spans="1:21" ht="18.75" customHeight="1" x14ac:dyDescent="0.3">
      <c r="A275" s="47"/>
      <c r="B275" s="45"/>
      <c r="C275" s="46"/>
      <c r="D275" s="46"/>
      <c r="E275" s="46"/>
      <c r="F275" s="46"/>
      <c r="G275" s="44"/>
      <c r="H275" s="44"/>
      <c r="I275" s="44"/>
      <c r="J275" s="49"/>
      <c r="K275" s="48"/>
      <c r="L275" s="198"/>
      <c r="M275" s="64"/>
      <c r="N275" s="204"/>
      <c r="O275" s="45"/>
      <c r="P275" s="45"/>
      <c r="Q275" s="45"/>
      <c r="R275" s="45"/>
      <c r="S275" s="45"/>
      <c r="T275" s="45"/>
      <c r="U275" s="45"/>
    </row>
    <row r="276" spans="1:21" ht="18.75" customHeight="1" x14ac:dyDescent="0.3">
      <c r="A276" s="47"/>
      <c r="B276" s="45"/>
      <c r="C276" s="46"/>
      <c r="D276" s="46"/>
      <c r="E276" s="46"/>
      <c r="F276" s="46"/>
      <c r="G276" s="44"/>
      <c r="H276" s="44"/>
      <c r="I276" s="44"/>
      <c r="J276" s="49"/>
      <c r="K276" s="48"/>
      <c r="L276" s="198"/>
      <c r="M276" s="64"/>
      <c r="N276" s="204"/>
      <c r="O276" s="45"/>
      <c r="P276" s="45"/>
      <c r="Q276" s="45"/>
      <c r="R276" s="45"/>
      <c r="S276" s="45"/>
      <c r="T276" s="45"/>
      <c r="U276" s="45"/>
    </row>
    <row r="277" spans="1:21" ht="18.75" customHeight="1" x14ac:dyDescent="0.3">
      <c r="A277" s="47"/>
      <c r="B277" s="45"/>
      <c r="C277" s="46"/>
      <c r="D277" s="46"/>
      <c r="E277" s="46"/>
      <c r="F277" s="46"/>
      <c r="G277" s="44"/>
      <c r="H277" s="44"/>
      <c r="I277" s="44"/>
      <c r="J277" s="49"/>
      <c r="K277" s="48"/>
      <c r="L277" s="198"/>
      <c r="M277" s="64"/>
      <c r="N277" s="204"/>
      <c r="O277" s="45"/>
      <c r="P277" s="45"/>
      <c r="Q277" s="45"/>
      <c r="R277" s="45"/>
      <c r="S277" s="45"/>
      <c r="T277" s="45"/>
      <c r="U277" s="45"/>
    </row>
    <row r="278" spans="1:21" ht="18.75" customHeight="1" x14ac:dyDescent="0.3">
      <c r="A278" s="47"/>
      <c r="B278" s="45"/>
      <c r="C278" s="46"/>
      <c r="D278" s="46"/>
      <c r="E278" s="46"/>
      <c r="F278" s="46"/>
      <c r="G278" s="44"/>
      <c r="H278" s="44"/>
      <c r="I278" s="44"/>
      <c r="J278" s="49"/>
      <c r="K278" s="48"/>
      <c r="L278" s="198"/>
      <c r="M278" s="64"/>
      <c r="N278" s="204"/>
      <c r="O278" s="45"/>
      <c r="P278" s="45"/>
      <c r="Q278" s="45"/>
      <c r="R278" s="45"/>
      <c r="S278" s="45"/>
      <c r="T278" s="45"/>
      <c r="U278" s="45"/>
    </row>
    <row r="279" spans="1:21" ht="18.75" customHeight="1" x14ac:dyDescent="0.3">
      <c r="A279" s="47"/>
      <c r="B279" s="45"/>
      <c r="C279" s="46"/>
      <c r="D279" s="46"/>
      <c r="E279" s="46"/>
      <c r="F279" s="46"/>
      <c r="G279" s="44"/>
      <c r="H279" s="44"/>
      <c r="I279" s="44"/>
      <c r="J279" s="49"/>
      <c r="K279" s="48"/>
      <c r="L279" s="198"/>
      <c r="M279" s="64"/>
      <c r="N279" s="204"/>
      <c r="O279" s="45"/>
      <c r="P279" s="45"/>
      <c r="Q279" s="45"/>
      <c r="R279" s="45"/>
      <c r="S279" s="45"/>
      <c r="T279" s="45"/>
      <c r="U279" s="45"/>
    </row>
    <row r="280" spans="1:21" ht="18.75" customHeight="1" x14ac:dyDescent="0.3">
      <c r="A280" s="47"/>
      <c r="B280" s="45"/>
      <c r="C280" s="46"/>
      <c r="D280" s="46"/>
      <c r="E280" s="46"/>
      <c r="F280" s="46"/>
      <c r="G280" s="44"/>
      <c r="H280" s="44"/>
      <c r="I280" s="44"/>
      <c r="J280" s="49"/>
      <c r="K280" s="48"/>
      <c r="L280" s="198"/>
      <c r="M280" s="64"/>
      <c r="N280" s="204"/>
      <c r="O280" s="45"/>
      <c r="P280" s="45"/>
      <c r="Q280" s="45"/>
      <c r="R280" s="45"/>
      <c r="S280" s="45"/>
      <c r="T280" s="45"/>
      <c r="U280" s="45"/>
    </row>
    <row r="281" spans="1:21" ht="18.75" customHeight="1" x14ac:dyDescent="0.3">
      <c r="A281" s="47"/>
      <c r="B281" s="45"/>
      <c r="C281" s="46"/>
      <c r="D281" s="46"/>
      <c r="E281" s="46"/>
      <c r="F281" s="46"/>
      <c r="G281" s="44"/>
      <c r="H281" s="44"/>
      <c r="I281" s="44"/>
      <c r="J281" s="49"/>
      <c r="K281" s="48"/>
      <c r="L281" s="198"/>
      <c r="M281" s="64"/>
      <c r="N281" s="204"/>
      <c r="O281" s="45"/>
      <c r="P281" s="45"/>
      <c r="Q281" s="45"/>
      <c r="R281" s="45"/>
      <c r="S281" s="45"/>
      <c r="T281" s="45"/>
      <c r="U281" s="45"/>
    </row>
    <row r="282" spans="1:21" ht="18.75" customHeight="1" x14ac:dyDescent="0.3">
      <c r="A282" s="47"/>
      <c r="B282" s="45"/>
      <c r="C282" s="46"/>
      <c r="D282" s="46"/>
      <c r="E282" s="46"/>
      <c r="F282" s="46"/>
      <c r="G282" s="44"/>
      <c r="H282" s="44"/>
      <c r="I282" s="44"/>
      <c r="J282" s="49"/>
      <c r="K282" s="48"/>
      <c r="L282" s="198"/>
      <c r="M282" s="64"/>
      <c r="N282" s="204"/>
      <c r="O282" s="45"/>
      <c r="P282" s="45"/>
      <c r="Q282" s="45"/>
      <c r="R282" s="45"/>
      <c r="S282" s="45"/>
      <c r="T282" s="45"/>
      <c r="U282" s="45"/>
    </row>
    <row r="283" spans="1:21" ht="18.75" customHeight="1" x14ac:dyDescent="0.3">
      <c r="A283" s="47"/>
      <c r="B283" s="45"/>
      <c r="C283" s="46"/>
      <c r="D283" s="46"/>
      <c r="E283" s="46"/>
      <c r="F283" s="46"/>
      <c r="G283" s="44"/>
      <c r="H283" s="44"/>
      <c r="I283" s="44"/>
      <c r="J283" s="49"/>
      <c r="K283" s="48"/>
      <c r="L283" s="198"/>
      <c r="M283" s="64"/>
      <c r="N283" s="204"/>
      <c r="O283" s="45"/>
      <c r="P283" s="45"/>
      <c r="Q283" s="45"/>
      <c r="R283" s="45"/>
      <c r="S283" s="45"/>
      <c r="T283" s="45"/>
      <c r="U283" s="45"/>
    </row>
    <row r="284" spans="1:21" ht="18.75" customHeight="1" x14ac:dyDescent="0.3">
      <c r="A284" s="47"/>
      <c r="B284" s="45"/>
      <c r="C284" s="46"/>
      <c r="D284" s="46"/>
      <c r="E284" s="46"/>
      <c r="F284" s="46"/>
      <c r="G284" s="44"/>
      <c r="H284" s="44"/>
      <c r="I284" s="44"/>
      <c r="J284" s="49"/>
      <c r="K284" s="48"/>
      <c r="L284" s="198"/>
      <c r="M284" s="64"/>
      <c r="N284" s="204"/>
      <c r="O284" s="45"/>
      <c r="P284" s="45"/>
      <c r="Q284" s="45"/>
      <c r="R284" s="45"/>
      <c r="S284" s="45"/>
      <c r="T284" s="45"/>
      <c r="U284" s="45"/>
    </row>
    <row r="285" spans="1:21" ht="18.75" customHeight="1" x14ac:dyDescent="0.3">
      <c r="A285" s="47"/>
      <c r="B285" s="45"/>
      <c r="C285" s="46"/>
      <c r="D285" s="46"/>
      <c r="E285" s="46"/>
      <c r="F285" s="46"/>
      <c r="G285" s="44"/>
      <c r="H285" s="44"/>
      <c r="I285" s="44"/>
      <c r="J285" s="49"/>
      <c r="K285" s="48"/>
      <c r="L285" s="198"/>
      <c r="M285" s="64"/>
      <c r="N285" s="204"/>
      <c r="O285" s="45"/>
      <c r="P285" s="45"/>
      <c r="Q285" s="45"/>
      <c r="R285" s="45"/>
      <c r="S285" s="45"/>
      <c r="T285" s="45"/>
      <c r="U285" s="45"/>
    </row>
    <row r="286" spans="1:21" ht="18.75" customHeight="1" x14ac:dyDescent="0.3">
      <c r="A286" s="47"/>
      <c r="B286" s="45"/>
      <c r="C286" s="46"/>
      <c r="D286" s="46"/>
      <c r="E286" s="46"/>
      <c r="F286" s="46"/>
      <c r="G286" s="44"/>
      <c r="H286" s="44"/>
      <c r="I286" s="44"/>
      <c r="J286" s="49"/>
      <c r="K286" s="48"/>
      <c r="L286" s="198"/>
      <c r="M286" s="64"/>
      <c r="N286" s="204"/>
      <c r="O286" s="45"/>
      <c r="P286" s="45"/>
      <c r="Q286" s="45"/>
      <c r="R286" s="45"/>
      <c r="S286" s="45"/>
      <c r="T286" s="45"/>
      <c r="U286" s="45"/>
    </row>
    <row r="287" spans="1:21" ht="18.75" customHeight="1" x14ac:dyDescent="0.3">
      <c r="A287" s="47"/>
      <c r="B287" s="45"/>
      <c r="C287" s="46"/>
      <c r="D287" s="46"/>
      <c r="E287" s="46"/>
      <c r="F287" s="46"/>
      <c r="G287" s="44"/>
      <c r="H287" s="44"/>
      <c r="I287" s="44"/>
      <c r="J287" s="49"/>
      <c r="K287" s="48"/>
      <c r="L287" s="198"/>
      <c r="M287" s="64"/>
      <c r="N287" s="204"/>
      <c r="O287" s="45"/>
      <c r="P287" s="45"/>
      <c r="Q287" s="45"/>
      <c r="R287" s="45"/>
      <c r="S287" s="45"/>
      <c r="T287" s="45"/>
      <c r="U287" s="45"/>
    </row>
    <row r="288" spans="1:21" ht="18.75" customHeight="1" x14ac:dyDescent="0.3">
      <c r="A288" s="47"/>
      <c r="B288" s="45"/>
      <c r="C288" s="46"/>
      <c r="D288" s="46"/>
      <c r="E288" s="46"/>
      <c r="F288" s="46"/>
      <c r="G288" s="44"/>
      <c r="H288" s="44"/>
      <c r="I288" s="44"/>
      <c r="J288" s="49"/>
      <c r="K288" s="48"/>
      <c r="L288" s="198"/>
      <c r="M288" s="64"/>
      <c r="N288" s="204"/>
      <c r="O288" s="45"/>
      <c r="P288" s="45"/>
      <c r="Q288" s="45"/>
      <c r="R288" s="45"/>
      <c r="S288" s="45"/>
      <c r="T288" s="45"/>
      <c r="U288" s="45"/>
    </row>
    <row r="289" spans="1:21" ht="18.75" customHeight="1" x14ac:dyDescent="0.3">
      <c r="A289" s="47"/>
      <c r="B289" s="45"/>
      <c r="C289" s="46"/>
      <c r="D289" s="46"/>
      <c r="E289" s="46"/>
      <c r="F289" s="46"/>
      <c r="G289" s="44"/>
      <c r="H289" s="44"/>
      <c r="I289" s="44"/>
      <c r="J289" s="49"/>
      <c r="K289" s="48"/>
      <c r="L289" s="198"/>
      <c r="M289" s="64"/>
      <c r="N289" s="204"/>
      <c r="O289" s="45"/>
      <c r="P289" s="45"/>
      <c r="Q289" s="45"/>
      <c r="R289" s="45"/>
      <c r="S289" s="45"/>
      <c r="T289" s="45"/>
      <c r="U289" s="45"/>
    </row>
    <row r="290" spans="1:21" ht="18.75" customHeight="1" x14ac:dyDescent="0.3">
      <c r="A290" s="47"/>
      <c r="B290" s="45"/>
      <c r="C290" s="46"/>
      <c r="D290" s="46"/>
      <c r="E290" s="46"/>
      <c r="F290" s="46"/>
      <c r="G290" s="44"/>
      <c r="H290" s="44"/>
      <c r="I290" s="44"/>
      <c r="J290" s="49"/>
      <c r="K290" s="48"/>
      <c r="L290" s="198"/>
      <c r="M290" s="64"/>
      <c r="N290" s="204"/>
      <c r="O290" s="45"/>
      <c r="P290" s="45"/>
      <c r="Q290" s="45"/>
      <c r="R290" s="45"/>
      <c r="S290" s="45"/>
      <c r="T290" s="45"/>
      <c r="U290" s="45"/>
    </row>
    <row r="291" spans="1:21" ht="18.75" customHeight="1" x14ac:dyDescent="0.3">
      <c r="A291" s="47"/>
      <c r="B291" s="45"/>
      <c r="C291" s="46"/>
      <c r="D291" s="46"/>
      <c r="E291" s="46"/>
      <c r="F291" s="46"/>
      <c r="G291" s="44"/>
      <c r="H291" s="44"/>
      <c r="I291" s="44"/>
      <c r="J291" s="49"/>
      <c r="K291" s="48"/>
      <c r="L291" s="198"/>
      <c r="M291" s="64"/>
      <c r="N291" s="204"/>
      <c r="O291" s="45"/>
      <c r="P291" s="45"/>
      <c r="Q291" s="45"/>
      <c r="R291" s="45"/>
      <c r="S291" s="45"/>
      <c r="T291" s="45"/>
      <c r="U291" s="45"/>
    </row>
    <row r="292" spans="1:21" ht="18.75" customHeight="1" x14ac:dyDescent="0.3">
      <c r="A292" s="47"/>
      <c r="B292" s="45"/>
      <c r="C292" s="46"/>
      <c r="D292" s="46"/>
      <c r="E292" s="46"/>
      <c r="F292" s="46"/>
      <c r="G292" s="44"/>
      <c r="H292" s="44"/>
      <c r="I292" s="44"/>
      <c r="J292" s="49"/>
      <c r="K292" s="48"/>
      <c r="L292" s="198"/>
      <c r="M292" s="64"/>
      <c r="N292" s="204"/>
      <c r="O292" s="45"/>
      <c r="P292" s="45"/>
      <c r="Q292" s="45"/>
      <c r="R292" s="45"/>
      <c r="S292" s="45"/>
      <c r="T292" s="45"/>
      <c r="U292" s="45"/>
    </row>
    <row r="293" spans="1:21" ht="18.75" customHeight="1" x14ac:dyDescent="0.3">
      <c r="A293" s="47"/>
      <c r="B293" s="45"/>
      <c r="C293" s="46"/>
      <c r="D293" s="46"/>
      <c r="E293" s="46"/>
      <c r="F293" s="46"/>
      <c r="G293" s="44"/>
      <c r="H293" s="44"/>
      <c r="I293" s="44"/>
      <c r="J293" s="49"/>
      <c r="K293" s="48"/>
      <c r="L293" s="198"/>
      <c r="M293" s="64"/>
      <c r="N293" s="204"/>
      <c r="O293" s="45"/>
      <c r="P293" s="45"/>
      <c r="Q293" s="45"/>
      <c r="R293" s="45"/>
      <c r="S293" s="45"/>
      <c r="T293" s="45"/>
      <c r="U293" s="45"/>
    </row>
    <row r="294" spans="1:21" ht="18.75" customHeight="1" x14ac:dyDescent="0.3">
      <c r="A294" s="47"/>
      <c r="B294" s="45"/>
      <c r="C294" s="46"/>
      <c r="D294" s="46"/>
      <c r="E294" s="46"/>
      <c r="F294" s="46"/>
      <c r="G294" s="44"/>
      <c r="H294" s="44"/>
      <c r="I294" s="44"/>
      <c r="J294" s="49"/>
      <c r="K294" s="48"/>
      <c r="L294" s="198"/>
      <c r="M294" s="64"/>
      <c r="N294" s="204"/>
      <c r="O294" s="45"/>
      <c r="P294" s="45"/>
      <c r="Q294" s="45"/>
      <c r="R294" s="45"/>
      <c r="S294" s="45"/>
      <c r="T294" s="45"/>
      <c r="U294" s="45"/>
    </row>
    <row r="295" spans="1:21" ht="18.75" customHeight="1" x14ac:dyDescent="0.3">
      <c r="A295" s="47"/>
      <c r="B295" s="45"/>
      <c r="C295" s="46"/>
      <c r="D295" s="46"/>
      <c r="E295" s="46"/>
      <c r="F295" s="46"/>
      <c r="G295" s="44"/>
      <c r="H295" s="44"/>
      <c r="I295" s="44"/>
      <c r="J295" s="49"/>
      <c r="K295" s="48"/>
      <c r="L295" s="198"/>
      <c r="M295" s="64"/>
      <c r="N295" s="204"/>
      <c r="O295" s="45"/>
      <c r="P295" s="45"/>
      <c r="Q295" s="45"/>
      <c r="R295" s="45"/>
      <c r="S295" s="45"/>
      <c r="T295" s="45"/>
      <c r="U295" s="45"/>
    </row>
    <row r="296" spans="1:21" ht="18.75" customHeight="1" x14ac:dyDescent="0.3">
      <c r="A296" s="47"/>
      <c r="B296" s="45"/>
      <c r="C296" s="46"/>
      <c r="D296" s="46"/>
      <c r="E296" s="46"/>
      <c r="F296" s="46"/>
      <c r="G296" s="44"/>
      <c r="H296" s="44"/>
      <c r="I296" s="44"/>
      <c r="J296" s="49"/>
      <c r="K296" s="48"/>
      <c r="L296" s="198"/>
      <c r="M296" s="64"/>
      <c r="N296" s="204"/>
      <c r="O296" s="45"/>
      <c r="P296" s="45"/>
      <c r="Q296" s="45"/>
      <c r="R296" s="45"/>
      <c r="S296" s="45"/>
      <c r="T296" s="45"/>
      <c r="U296" s="45"/>
    </row>
    <row r="297" spans="1:21" ht="18.75" customHeight="1" x14ac:dyDescent="0.3">
      <c r="A297" s="47"/>
      <c r="B297" s="45"/>
      <c r="C297" s="46"/>
      <c r="D297" s="46"/>
      <c r="E297" s="46"/>
      <c r="F297" s="46"/>
      <c r="G297" s="44"/>
      <c r="H297" s="44"/>
      <c r="I297" s="44"/>
      <c r="J297" s="49"/>
      <c r="K297" s="48"/>
      <c r="L297" s="198"/>
      <c r="M297" s="64"/>
      <c r="N297" s="204"/>
      <c r="O297" s="45"/>
      <c r="P297" s="45"/>
      <c r="Q297" s="45"/>
      <c r="R297" s="45"/>
      <c r="S297" s="45"/>
      <c r="T297" s="45"/>
      <c r="U297" s="45"/>
    </row>
    <row r="298" spans="1:21" ht="18.75" customHeight="1" x14ac:dyDescent="0.3">
      <c r="A298" s="47"/>
      <c r="B298" s="45"/>
      <c r="C298" s="46"/>
      <c r="D298" s="46"/>
      <c r="E298" s="46"/>
      <c r="F298" s="46"/>
      <c r="G298" s="44"/>
      <c r="H298" s="44"/>
      <c r="I298" s="44"/>
      <c r="J298" s="49"/>
      <c r="K298" s="48"/>
      <c r="L298" s="198"/>
      <c r="M298" s="64"/>
      <c r="N298" s="204"/>
      <c r="O298" s="45"/>
      <c r="P298" s="45"/>
      <c r="Q298" s="45"/>
      <c r="R298" s="45"/>
      <c r="S298" s="45"/>
      <c r="T298" s="45"/>
      <c r="U298" s="45"/>
    </row>
    <row r="299" spans="1:21" ht="18.75" customHeight="1" x14ac:dyDescent="0.3">
      <c r="A299" s="47"/>
      <c r="B299" s="45"/>
      <c r="C299" s="46"/>
      <c r="D299" s="46"/>
      <c r="E299" s="46"/>
      <c r="F299" s="46"/>
      <c r="G299" s="44"/>
      <c r="H299" s="44"/>
      <c r="I299" s="44"/>
      <c r="J299" s="49"/>
      <c r="K299" s="48"/>
      <c r="L299" s="198"/>
      <c r="M299" s="64"/>
      <c r="N299" s="204"/>
      <c r="O299" s="45"/>
      <c r="P299" s="45"/>
      <c r="Q299" s="45"/>
      <c r="R299" s="45"/>
      <c r="S299" s="45"/>
      <c r="T299" s="45"/>
      <c r="U299" s="45"/>
    </row>
    <row r="300" spans="1:21" ht="18.75" customHeight="1" x14ac:dyDescent="0.3">
      <c r="A300" s="47"/>
      <c r="B300" s="45"/>
      <c r="C300" s="46"/>
      <c r="D300" s="46"/>
      <c r="E300" s="46"/>
      <c r="F300" s="46"/>
      <c r="G300" s="44"/>
      <c r="H300" s="44"/>
      <c r="I300" s="44"/>
      <c r="J300" s="49"/>
      <c r="K300" s="48"/>
      <c r="L300" s="198"/>
      <c r="M300" s="64"/>
      <c r="N300" s="204"/>
      <c r="O300" s="45"/>
      <c r="P300" s="45"/>
      <c r="Q300" s="45"/>
      <c r="R300" s="45"/>
      <c r="S300" s="45"/>
      <c r="T300" s="45"/>
      <c r="U300" s="45"/>
    </row>
    <row r="301" spans="1:21" ht="18.75" customHeight="1" x14ac:dyDescent="0.3">
      <c r="A301" s="47"/>
      <c r="B301" s="45"/>
      <c r="C301" s="46"/>
      <c r="D301" s="46"/>
      <c r="E301" s="46"/>
      <c r="F301" s="46"/>
      <c r="G301" s="44"/>
      <c r="H301" s="44"/>
      <c r="I301" s="44"/>
      <c r="J301" s="49"/>
      <c r="K301" s="48"/>
      <c r="L301" s="198"/>
      <c r="M301" s="64"/>
      <c r="N301" s="204"/>
      <c r="O301" s="45"/>
      <c r="P301" s="45"/>
      <c r="Q301" s="45"/>
      <c r="R301" s="45"/>
      <c r="S301" s="45"/>
      <c r="T301" s="45"/>
      <c r="U301" s="45"/>
    </row>
    <row r="302" spans="1:21" ht="18.75" customHeight="1" x14ac:dyDescent="0.3">
      <c r="A302" s="47"/>
      <c r="B302" s="45"/>
      <c r="C302" s="46"/>
      <c r="D302" s="46"/>
      <c r="E302" s="46"/>
      <c r="F302" s="46"/>
      <c r="G302" s="44"/>
      <c r="H302" s="44"/>
      <c r="I302" s="44"/>
      <c r="J302" s="49"/>
      <c r="K302" s="48"/>
      <c r="L302" s="198"/>
      <c r="M302" s="64"/>
      <c r="N302" s="204"/>
      <c r="O302" s="45"/>
      <c r="P302" s="45"/>
      <c r="Q302" s="45"/>
      <c r="R302" s="45"/>
      <c r="S302" s="45"/>
      <c r="T302" s="45"/>
      <c r="U302" s="45"/>
    </row>
    <row r="303" spans="1:21" ht="18.75" customHeight="1" x14ac:dyDescent="0.3">
      <c r="A303" s="47"/>
      <c r="B303" s="45"/>
      <c r="C303" s="46"/>
      <c r="D303" s="46"/>
      <c r="E303" s="46"/>
      <c r="F303" s="46"/>
      <c r="G303" s="44"/>
      <c r="H303" s="44"/>
      <c r="I303" s="44"/>
      <c r="J303" s="49"/>
      <c r="K303" s="48"/>
      <c r="L303" s="198"/>
      <c r="M303" s="64"/>
      <c r="N303" s="204"/>
      <c r="O303" s="45"/>
      <c r="P303" s="45"/>
      <c r="Q303" s="45"/>
      <c r="R303" s="45"/>
      <c r="S303" s="45"/>
      <c r="T303" s="45"/>
      <c r="U303" s="45"/>
    </row>
    <row r="304" spans="1:21" ht="18.75" customHeight="1" x14ac:dyDescent="0.3">
      <c r="A304" s="47"/>
      <c r="B304" s="45"/>
      <c r="C304" s="46"/>
      <c r="D304" s="46"/>
      <c r="E304" s="46"/>
      <c r="F304" s="46"/>
      <c r="G304" s="44"/>
      <c r="H304" s="44"/>
      <c r="I304" s="44"/>
      <c r="J304" s="49"/>
      <c r="K304" s="48"/>
      <c r="L304" s="198"/>
      <c r="M304" s="64"/>
      <c r="N304" s="204"/>
      <c r="O304" s="45"/>
      <c r="P304" s="45"/>
      <c r="Q304" s="45"/>
      <c r="R304" s="45"/>
      <c r="S304" s="45"/>
      <c r="T304" s="45"/>
      <c r="U304" s="45"/>
    </row>
    <row r="305" spans="1:21" ht="18.75" customHeight="1" x14ac:dyDescent="0.3">
      <c r="A305" s="47"/>
      <c r="B305" s="45"/>
      <c r="C305" s="46"/>
      <c r="D305" s="46"/>
      <c r="E305" s="46"/>
      <c r="F305" s="46"/>
      <c r="G305" s="44"/>
      <c r="H305" s="44"/>
      <c r="I305" s="44"/>
      <c r="J305" s="49"/>
      <c r="K305" s="48"/>
      <c r="L305" s="198"/>
      <c r="M305" s="64"/>
      <c r="N305" s="204"/>
      <c r="O305" s="45"/>
      <c r="P305" s="45"/>
      <c r="Q305" s="45"/>
      <c r="R305" s="45"/>
      <c r="S305" s="45"/>
      <c r="T305" s="45"/>
      <c r="U305" s="45"/>
    </row>
    <row r="306" spans="1:21" ht="18.75" customHeight="1" x14ac:dyDescent="0.3">
      <c r="A306" s="47"/>
      <c r="B306" s="45"/>
      <c r="C306" s="46"/>
      <c r="D306" s="46"/>
      <c r="E306" s="46"/>
      <c r="F306" s="46"/>
      <c r="G306" s="44"/>
      <c r="H306" s="44"/>
      <c r="I306" s="44"/>
      <c r="J306" s="49"/>
      <c r="K306" s="48"/>
      <c r="L306" s="198"/>
      <c r="M306" s="64"/>
      <c r="N306" s="204"/>
      <c r="O306" s="45"/>
      <c r="P306" s="45"/>
      <c r="Q306" s="45"/>
      <c r="R306" s="45"/>
      <c r="S306" s="45"/>
      <c r="T306" s="45"/>
      <c r="U306" s="45"/>
    </row>
    <row r="307" spans="1:21" ht="18.75" customHeight="1" x14ac:dyDescent="0.3">
      <c r="A307" s="47"/>
      <c r="B307" s="45"/>
      <c r="C307" s="46"/>
      <c r="D307" s="46"/>
      <c r="E307" s="46"/>
      <c r="F307" s="46"/>
      <c r="G307" s="44"/>
      <c r="H307" s="44"/>
      <c r="I307" s="44"/>
      <c r="J307" s="49"/>
      <c r="K307" s="48"/>
      <c r="L307" s="198"/>
      <c r="M307" s="64"/>
      <c r="N307" s="204"/>
      <c r="O307" s="45"/>
      <c r="P307" s="45"/>
      <c r="Q307" s="45"/>
      <c r="R307" s="45"/>
      <c r="S307" s="45"/>
      <c r="T307" s="45"/>
      <c r="U307" s="45"/>
    </row>
    <row r="308" spans="1:21" ht="18.75" customHeight="1" x14ac:dyDescent="0.3">
      <c r="A308" s="47"/>
      <c r="B308" s="45"/>
      <c r="C308" s="46"/>
      <c r="D308" s="46"/>
      <c r="E308" s="46"/>
      <c r="F308" s="46"/>
      <c r="G308" s="44"/>
      <c r="H308" s="44"/>
      <c r="I308" s="44"/>
      <c r="J308" s="49"/>
      <c r="K308" s="48"/>
      <c r="L308" s="198"/>
      <c r="M308" s="64"/>
      <c r="N308" s="204"/>
      <c r="O308" s="45"/>
      <c r="P308" s="45"/>
      <c r="Q308" s="45"/>
      <c r="R308" s="45"/>
      <c r="S308" s="45"/>
      <c r="T308" s="45"/>
      <c r="U308" s="45"/>
    </row>
    <row r="309" spans="1:21" ht="18.75" customHeight="1" x14ac:dyDescent="0.3">
      <c r="A309" s="47"/>
      <c r="B309" s="45"/>
      <c r="C309" s="46"/>
      <c r="D309" s="46"/>
      <c r="E309" s="46"/>
      <c r="F309" s="46"/>
      <c r="G309" s="44"/>
      <c r="H309" s="44"/>
      <c r="I309" s="44"/>
      <c r="J309" s="49"/>
      <c r="K309" s="48"/>
      <c r="L309" s="198"/>
      <c r="M309" s="64"/>
      <c r="N309" s="204"/>
      <c r="O309" s="45"/>
      <c r="P309" s="45"/>
      <c r="Q309" s="45"/>
      <c r="R309" s="45"/>
      <c r="S309" s="45"/>
      <c r="T309" s="45"/>
      <c r="U309" s="45"/>
    </row>
    <row r="310" spans="1:21" ht="18.75" customHeight="1" x14ac:dyDescent="0.3">
      <c r="A310" s="47"/>
      <c r="B310" s="45"/>
      <c r="C310" s="46"/>
      <c r="D310" s="46"/>
      <c r="E310" s="46"/>
      <c r="F310" s="46"/>
      <c r="G310" s="44"/>
      <c r="H310" s="44"/>
      <c r="I310" s="44"/>
      <c r="J310" s="49"/>
      <c r="K310" s="48"/>
      <c r="L310" s="198"/>
      <c r="M310" s="64"/>
      <c r="N310" s="204"/>
      <c r="O310" s="45"/>
      <c r="P310" s="45"/>
      <c r="Q310" s="45"/>
      <c r="R310" s="45"/>
      <c r="S310" s="45"/>
      <c r="T310" s="45"/>
      <c r="U310" s="45"/>
    </row>
    <row r="311" spans="1:21" ht="18.75" customHeight="1" x14ac:dyDescent="0.3">
      <c r="A311" s="47"/>
      <c r="B311" s="45"/>
      <c r="C311" s="46"/>
      <c r="D311" s="46"/>
      <c r="E311" s="46"/>
      <c r="F311" s="46"/>
      <c r="G311" s="44"/>
      <c r="H311" s="44"/>
      <c r="I311" s="44"/>
      <c r="J311" s="49"/>
      <c r="K311" s="48"/>
      <c r="L311" s="198"/>
      <c r="M311" s="64"/>
      <c r="N311" s="204"/>
      <c r="O311" s="45"/>
      <c r="P311" s="45"/>
      <c r="Q311" s="45"/>
      <c r="R311" s="45"/>
      <c r="S311" s="45"/>
      <c r="T311" s="45"/>
      <c r="U311" s="45"/>
    </row>
    <row r="312" spans="1:21" ht="18.75" customHeight="1" x14ac:dyDescent="0.3">
      <c r="A312" s="47"/>
      <c r="B312" s="45"/>
      <c r="C312" s="46"/>
      <c r="D312" s="46"/>
      <c r="E312" s="46"/>
      <c r="F312" s="46"/>
      <c r="G312" s="44"/>
      <c r="H312" s="44"/>
      <c r="I312" s="44"/>
      <c r="J312" s="49"/>
      <c r="K312" s="48"/>
      <c r="L312" s="198"/>
      <c r="M312" s="64"/>
      <c r="N312" s="204"/>
      <c r="O312" s="45"/>
      <c r="P312" s="45"/>
      <c r="Q312" s="45"/>
      <c r="R312" s="45"/>
      <c r="S312" s="45"/>
      <c r="T312" s="45"/>
      <c r="U312" s="45"/>
    </row>
    <row r="313" spans="1:21" ht="18.75" customHeight="1" x14ac:dyDescent="0.3">
      <c r="A313" s="47"/>
      <c r="B313" s="45"/>
      <c r="C313" s="46"/>
      <c r="D313" s="46"/>
      <c r="E313" s="46"/>
      <c r="F313" s="46"/>
      <c r="G313" s="44"/>
      <c r="H313" s="44"/>
      <c r="I313" s="44"/>
      <c r="J313" s="49"/>
      <c r="K313" s="48"/>
      <c r="L313" s="198"/>
      <c r="M313" s="64"/>
      <c r="N313" s="204"/>
      <c r="O313" s="45"/>
      <c r="P313" s="45"/>
      <c r="Q313" s="45"/>
      <c r="R313" s="45"/>
      <c r="S313" s="45"/>
      <c r="T313" s="45"/>
      <c r="U313" s="45"/>
    </row>
    <row r="314" spans="1:21" ht="18.75" customHeight="1" x14ac:dyDescent="0.3">
      <c r="A314" s="47"/>
      <c r="B314" s="45"/>
      <c r="C314" s="46"/>
      <c r="D314" s="46"/>
      <c r="E314" s="46"/>
      <c r="F314" s="46"/>
      <c r="G314" s="44"/>
      <c r="H314" s="44"/>
      <c r="I314" s="44"/>
      <c r="J314" s="49"/>
      <c r="K314" s="48"/>
      <c r="L314" s="198"/>
      <c r="M314" s="64"/>
      <c r="N314" s="204"/>
      <c r="O314" s="45"/>
      <c r="P314" s="45"/>
      <c r="Q314" s="45"/>
      <c r="R314" s="45"/>
      <c r="S314" s="45"/>
      <c r="T314" s="45"/>
      <c r="U314" s="45"/>
    </row>
    <row r="315" spans="1:21" ht="18.75" customHeight="1" x14ac:dyDescent="0.3">
      <c r="A315" s="47"/>
      <c r="B315" s="45"/>
      <c r="C315" s="46"/>
      <c r="D315" s="46"/>
      <c r="E315" s="46"/>
      <c r="F315" s="46"/>
      <c r="G315" s="44"/>
      <c r="H315" s="44"/>
      <c r="I315" s="44"/>
      <c r="J315" s="49"/>
      <c r="K315" s="48"/>
      <c r="L315" s="198"/>
      <c r="M315" s="64"/>
      <c r="N315" s="204"/>
      <c r="O315" s="45"/>
      <c r="P315" s="45"/>
      <c r="Q315" s="45"/>
      <c r="R315" s="45"/>
      <c r="S315" s="45"/>
      <c r="T315" s="45"/>
      <c r="U315" s="45"/>
    </row>
    <row r="316" spans="1:21" ht="18.75" customHeight="1" x14ac:dyDescent="0.3">
      <c r="A316" s="47"/>
      <c r="B316" s="45"/>
      <c r="C316" s="46"/>
      <c r="D316" s="46"/>
      <c r="E316" s="46"/>
      <c r="F316" s="46"/>
      <c r="G316" s="44"/>
      <c r="H316" s="44"/>
      <c r="I316" s="44"/>
      <c r="J316" s="49"/>
      <c r="K316" s="48"/>
      <c r="L316" s="198"/>
      <c r="M316" s="64"/>
      <c r="N316" s="204"/>
      <c r="O316" s="45"/>
      <c r="P316" s="45"/>
      <c r="Q316" s="45"/>
      <c r="R316" s="45"/>
      <c r="S316" s="45"/>
      <c r="T316" s="45"/>
      <c r="U316" s="45"/>
    </row>
    <row r="317" spans="1:21" ht="18.75" customHeight="1" x14ac:dyDescent="0.3">
      <c r="A317" s="47"/>
      <c r="B317" s="45"/>
      <c r="C317" s="46"/>
      <c r="D317" s="46"/>
      <c r="E317" s="46"/>
      <c r="F317" s="46"/>
      <c r="G317" s="44"/>
      <c r="H317" s="44"/>
      <c r="I317" s="44"/>
      <c r="J317" s="49"/>
      <c r="K317" s="48"/>
      <c r="L317" s="198"/>
      <c r="M317" s="64"/>
      <c r="N317" s="204"/>
      <c r="O317" s="45"/>
      <c r="P317" s="45"/>
      <c r="Q317" s="45"/>
      <c r="R317" s="45"/>
      <c r="S317" s="45"/>
      <c r="T317" s="45"/>
      <c r="U317" s="45"/>
    </row>
    <row r="318" spans="1:21" ht="18.75" customHeight="1" x14ac:dyDescent="0.3">
      <c r="A318" s="47"/>
      <c r="B318" s="45"/>
      <c r="C318" s="46"/>
      <c r="D318" s="46"/>
      <c r="E318" s="46"/>
      <c r="F318" s="46"/>
      <c r="G318" s="44"/>
      <c r="H318" s="44"/>
      <c r="I318" s="44"/>
      <c r="J318" s="49"/>
      <c r="K318" s="48"/>
      <c r="L318" s="198"/>
      <c r="M318" s="64"/>
      <c r="N318" s="204"/>
      <c r="O318" s="45"/>
      <c r="P318" s="45"/>
      <c r="Q318" s="45"/>
      <c r="R318" s="45"/>
      <c r="S318" s="45"/>
      <c r="T318" s="45"/>
      <c r="U318" s="45"/>
    </row>
    <row r="319" spans="1:21" ht="18.75" customHeight="1" x14ac:dyDescent="0.3">
      <c r="A319" s="47"/>
      <c r="B319" s="45"/>
      <c r="C319" s="46"/>
      <c r="D319" s="46"/>
      <c r="E319" s="46"/>
      <c r="F319" s="46"/>
      <c r="G319" s="44"/>
      <c r="H319" s="44"/>
      <c r="I319" s="44"/>
      <c r="J319" s="49"/>
      <c r="K319" s="48"/>
      <c r="L319" s="198"/>
      <c r="M319" s="64"/>
      <c r="N319" s="204"/>
      <c r="O319" s="45"/>
      <c r="P319" s="45"/>
      <c r="Q319" s="45"/>
      <c r="R319" s="45"/>
      <c r="S319" s="45"/>
      <c r="T319" s="45"/>
      <c r="U319" s="45"/>
    </row>
    <row r="320" spans="1:21" ht="18.75" customHeight="1" x14ac:dyDescent="0.3">
      <c r="A320" s="47"/>
      <c r="B320" s="45"/>
      <c r="C320" s="46"/>
      <c r="D320" s="46"/>
      <c r="E320" s="46"/>
      <c r="F320" s="46"/>
      <c r="G320" s="44"/>
      <c r="H320" s="44"/>
      <c r="I320" s="44"/>
      <c r="J320" s="49"/>
      <c r="K320" s="48"/>
      <c r="L320" s="198"/>
      <c r="M320" s="64"/>
      <c r="N320" s="204"/>
      <c r="O320" s="45"/>
      <c r="P320" s="45"/>
      <c r="Q320" s="45"/>
      <c r="R320" s="45"/>
      <c r="S320" s="45"/>
      <c r="T320" s="45"/>
      <c r="U320" s="45"/>
    </row>
    <row r="321" spans="1:21" ht="18.75" customHeight="1" x14ac:dyDescent="0.3">
      <c r="A321" s="47"/>
      <c r="B321" s="45"/>
      <c r="C321" s="46"/>
      <c r="D321" s="46"/>
      <c r="E321" s="46"/>
      <c r="F321" s="46"/>
      <c r="G321" s="44"/>
      <c r="H321" s="44"/>
      <c r="I321" s="44"/>
      <c r="J321" s="49"/>
      <c r="K321" s="48"/>
      <c r="L321" s="198"/>
      <c r="M321" s="64"/>
      <c r="N321" s="204"/>
      <c r="O321" s="45"/>
      <c r="P321" s="45"/>
      <c r="Q321" s="45"/>
      <c r="R321" s="45"/>
      <c r="S321" s="45"/>
      <c r="T321" s="45"/>
      <c r="U321" s="45"/>
    </row>
    <row r="322" spans="1:21" ht="18.75" customHeight="1" x14ac:dyDescent="0.3">
      <c r="A322" s="47"/>
      <c r="B322" s="45"/>
      <c r="C322" s="46"/>
      <c r="D322" s="46"/>
      <c r="E322" s="46"/>
      <c r="F322" s="46"/>
      <c r="G322" s="44"/>
      <c r="H322" s="44"/>
      <c r="I322" s="44"/>
      <c r="J322" s="49"/>
      <c r="K322" s="48"/>
      <c r="L322" s="198"/>
      <c r="M322" s="64"/>
      <c r="N322" s="204"/>
      <c r="O322" s="45"/>
      <c r="P322" s="45"/>
      <c r="Q322" s="45"/>
      <c r="R322" s="45"/>
      <c r="S322" s="45"/>
      <c r="T322" s="45"/>
      <c r="U322" s="45"/>
    </row>
    <row r="323" spans="1:21" ht="18.75" customHeight="1" x14ac:dyDescent="0.3">
      <c r="A323" s="47"/>
      <c r="B323" s="45"/>
      <c r="C323" s="46"/>
      <c r="D323" s="46"/>
      <c r="E323" s="46"/>
      <c r="F323" s="46"/>
      <c r="G323" s="44"/>
      <c r="H323" s="44"/>
      <c r="I323" s="44"/>
      <c r="J323" s="49"/>
      <c r="K323" s="48"/>
      <c r="L323" s="198"/>
      <c r="M323" s="64"/>
      <c r="N323" s="204"/>
      <c r="O323" s="45"/>
      <c r="P323" s="45"/>
      <c r="Q323" s="45"/>
      <c r="R323" s="45"/>
      <c r="S323" s="45"/>
      <c r="T323" s="45"/>
      <c r="U323" s="45"/>
    </row>
    <row r="324" spans="1:21" ht="18.75" customHeight="1" x14ac:dyDescent="0.3">
      <c r="A324" s="47"/>
      <c r="B324" s="45"/>
      <c r="C324" s="46"/>
      <c r="D324" s="46"/>
      <c r="E324" s="46"/>
      <c r="F324" s="46"/>
      <c r="G324" s="44"/>
      <c r="H324" s="44"/>
      <c r="I324" s="44"/>
      <c r="J324" s="49"/>
      <c r="K324" s="48"/>
      <c r="L324" s="198"/>
      <c r="M324" s="64"/>
      <c r="N324" s="204"/>
      <c r="O324" s="45"/>
      <c r="P324" s="45"/>
      <c r="Q324" s="45"/>
      <c r="R324" s="45"/>
      <c r="S324" s="45"/>
      <c r="T324" s="45"/>
      <c r="U324" s="45"/>
    </row>
    <row r="325" spans="1:21" ht="18.75" customHeight="1" x14ac:dyDescent="0.3">
      <c r="A325" s="47"/>
      <c r="B325" s="45"/>
      <c r="C325" s="46"/>
      <c r="D325" s="46"/>
      <c r="E325" s="46"/>
      <c r="F325" s="46"/>
      <c r="G325" s="44"/>
      <c r="H325" s="44"/>
      <c r="I325" s="44"/>
      <c r="J325" s="49"/>
      <c r="K325" s="48"/>
      <c r="L325" s="198"/>
      <c r="M325" s="64"/>
      <c r="N325" s="204"/>
      <c r="O325" s="45"/>
      <c r="P325" s="45"/>
      <c r="Q325" s="45"/>
      <c r="R325" s="45"/>
      <c r="S325" s="45"/>
      <c r="T325" s="45"/>
      <c r="U325" s="45"/>
    </row>
    <row r="326" spans="1:21" ht="18.75" customHeight="1" x14ac:dyDescent="0.3">
      <c r="A326" s="47"/>
      <c r="B326" s="45"/>
      <c r="C326" s="46"/>
      <c r="D326" s="46"/>
      <c r="E326" s="46"/>
      <c r="F326" s="46"/>
      <c r="G326" s="44"/>
      <c r="H326" s="44"/>
      <c r="I326" s="44"/>
      <c r="J326" s="49"/>
      <c r="K326" s="48"/>
      <c r="L326" s="198"/>
      <c r="M326" s="64"/>
      <c r="N326" s="204"/>
      <c r="O326" s="45"/>
      <c r="P326" s="45"/>
      <c r="Q326" s="45"/>
      <c r="R326" s="45"/>
      <c r="S326" s="45"/>
      <c r="T326" s="45"/>
      <c r="U326" s="45"/>
    </row>
    <row r="327" spans="1:21" ht="18.75" customHeight="1" x14ac:dyDescent="0.3">
      <c r="A327" s="47"/>
      <c r="B327" s="45"/>
      <c r="C327" s="46"/>
      <c r="D327" s="46"/>
      <c r="E327" s="46"/>
      <c r="F327" s="46"/>
      <c r="G327" s="44"/>
      <c r="H327" s="44"/>
      <c r="I327" s="44"/>
      <c r="J327" s="49"/>
      <c r="K327" s="48"/>
      <c r="L327" s="198"/>
      <c r="M327" s="64"/>
      <c r="N327" s="204"/>
      <c r="O327" s="45"/>
      <c r="P327" s="45"/>
      <c r="Q327" s="45"/>
      <c r="R327" s="45"/>
      <c r="S327" s="45"/>
      <c r="T327" s="45"/>
      <c r="U327" s="45"/>
    </row>
    <row r="328" spans="1:21" ht="18.75" customHeight="1" x14ac:dyDescent="0.3">
      <c r="A328" s="47"/>
      <c r="B328" s="45"/>
      <c r="C328" s="46"/>
      <c r="D328" s="46"/>
      <c r="E328" s="46"/>
      <c r="F328" s="46"/>
      <c r="G328" s="44"/>
      <c r="H328" s="44"/>
      <c r="I328" s="44"/>
      <c r="J328" s="49"/>
      <c r="K328" s="48"/>
      <c r="L328" s="198"/>
      <c r="M328" s="64"/>
      <c r="N328" s="204"/>
      <c r="O328" s="45"/>
      <c r="P328" s="45"/>
      <c r="Q328" s="45"/>
      <c r="R328" s="45"/>
      <c r="S328" s="45"/>
      <c r="T328" s="45"/>
      <c r="U328" s="45"/>
    </row>
    <row r="329" spans="1:21" ht="18.75" customHeight="1" x14ac:dyDescent="0.3">
      <c r="A329" s="47"/>
      <c r="B329" s="45"/>
      <c r="C329" s="46"/>
      <c r="D329" s="46"/>
      <c r="E329" s="46"/>
      <c r="F329" s="46"/>
      <c r="G329" s="44"/>
      <c r="H329" s="44"/>
      <c r="I329" s="44"/>
      <c r="J329" s="49"/>
      <c r="K329" s="48"/>
      <c r="L329" s="198"/>
      <c r="M329" s="64"/>
      <c r="N329" s="204"/>
      <c r="O329" s="45"/>
      <c r="P329" s="45"/>
      <c r="Q329" s="45"/>
      <c r="R329" s="45"/>
      <c r="S329" s="45"/>
      <c r="T329" s="45"/>
      <c r="U329" s="45"/>
    </row>
    <row r="330" spans="1:21" ht="18.75" customHeight="1" x14ac:dyDescent="0.3">
      <c r="A330" s="47"/>
      <c r="B330" s="45"/>
      <c r="C330" s="46"/>
      <c r="D330" s="46"/>
      <c r="E330" s="46"/>
      <c r="F330" s="46"/>
      <c r="G330" s="44"/>
      <c r="H330" s="44"/>
      <c r="I330" s="44"/>
      <c r="J330" s="49"/>
      <c r="K330" s="48"/>
      <c r="L330" s="198"/>
      <c r="M330" s="64"/>
      <c r="N330" s="204"/>
      <c r="O330" s="45"/>
      <c r="P330" s="45"/>
      <c r="Q330" s="45"/>
      <c r="R330" s="45"/>
      <c r="S330" s="45"/>
      <c r="T330" s="45"/>
      <c r="U330" s="45"/>
    </row>
    <row r="331" spans="1:21" ht="18.75" customHeight="1" x14ac:dyDescent="0.3">
      <c r="A331" s="47"/>
      <c r="B331" s="45"/>
      <c r="C331" s="46"/>
      <c r="D331" s="46"/>
      <c r="E331" s="46"/>
      <c r="F331" s="46"/>
      <c r="G331" s="44"/>
      <c r="H331" s="44"/>
      <c r="I331" s="44"/>
      <c r="J331" s="49"/>
      <c r="K331" s="48"/>
      <c r="L331" s="198"/>
      <c r="M331" s="64"/>
      <c r="N331" s="204"/>
      <c r="O331" s="45"/>
      <c r="P331" s="45"/>
      <c r="Q331" s="45"/>
      <c r="R331" s="45"/>
      <c r="S331" s="45"/>
      <c r="T331" s="45"/>
      <c r="U331" s="45"/>
    </row>
    <row r="332" spans="1:21" ht="18.75" customHeight="1" x14ac:dyDescent="0.3">
      <c r="A332" s="47"/>
      <c r="B332" s="45"/>
      <c r="C332" s="46"/>
      <c r="D332" s="46"/>
      <c r="E332" s="46"/>
      <c r="F332" s="46"/>
      <c r="G332" s="44"/>
      <c r="H332" s="44"/>
      <c r="I332" s="44"/>
      <c r="J332" s="49"/>
      <c r="K332" s="48"/>
      <c r="L332" s="198"/>
      <c r="M332" s="64"/>
      <c r="N332" s="204"/>
      <c r="O332" s="45"/>
      <c r="P332" s="45"/>
      <c r="Q332" s="45"/>
      <c r="R332" s="45"/>
      <c r="S332" s="45"/>
      <c r="T332" s="45"/>
      <c r="U332" s="45"/>
    </row>
    <row r="333" spans="1:21" ht="18.75" customHeight="1" x14ac:dyDescent="0.3">
      <c r="A333" s="47"/>
      <c r="B333" s="45"/>
      <c r="C333" s="46"/>
      <c r="D333" s="46"/>
      <c r="E333" s="46"/>
      <c r="F333" s="46"/>
      <c r="G333" s="44"/>
      <c r="H333" s="44"/>
      <c r="I333" s="44"/>
      <c r="J333" s="49"/>
      <c r="K333" s="48"/>
      <c r="L333" s="198"/>
      <c r="M333" s="64"/>
      <c r="N333" s="204"/>
      <c r="O333" s="45"/>
      <c r="P333" s="45"/>
      <c r="Q333" s="45"/>
      <c r="R333" s="45"/>
      <c r="S333" s="45"/>
      <c r="T333" s="45"/>
      <c r="U333" s="45"/>
    </row>
    <row r="334" spans="1:21" ht="18.75" customHeight="1" x14ac:dyDescent="0.3">
      <c r="A334" s="47"/>
      <c r="B334" s="45"/>
      <c r="C334" s="46"/>
      <c r="D334" s="46"/>
      <c r="E334" s="46"/>
      <c r="F334" s="46"/>
      <c r="G334" s="44"/>
      <c r="H334" s="44"/>
      <c r="I334" s="44"/>
      <c r="J334" s="49"/>
      <c r="K334" s="48"/>
      <c r="L334" s="198"/>
      <c r="M334" s="64"/>
      <c r="N334" s="204"/>
      <c r="O334" s="45"/>
      <c r="P334" s="45"/>
      <c r="Q334" s="45"/>
      <c r="R334" s="45"/>
      <c r="S334" s="45"/>
      <c r="T334" s="45"/>
      <c r="U334" s="45"/>
    </row>
    <row r="335" spans="1:21" ht="18.75" customHeight="1" x14ac:dyDescent="0.3">
      <c r="A335" s="47"/>
      <c r="B335" s="45"/>
      <c r="C335" s="46"/>
      <c r="D335" s="46"/>
      <c r="E335" s="46"/>
      <c r="F335" s="46"/>
      <c r="G335" s="44"/>
      <c r="H335" s="44"/>
      <c r="I335" s="44"/>
      <c r="J335" s="49"/>
      <c r="K335" s="48"/>
      <c r="L335" s="198"/>
      <c r="M335" s="64"/>
      <c r="N335" s="204"/>
      <c r="O335" s="45"/>
      <c r="P335" s="45"/>
      <c r="Q335" s="45"/>
      <c r="R335" s="45"/>
      <c r="S335" s="45"/>
      <c r="T335" s="45"/>
      <c r="U335" s="45"/>
    </row>
    <row r="336" spans="1:21" ht="18.75" customHeight="1" x14ac:dyDescent="0.3">
      <c r="A336" s="47"/>
      <c r="B336" s="45"/>
      <c r="C336" s="46"/>
      <c r="D336" s="46"/>
      <c r="E336" s="46"/>
      <c r="F336" s="46"/>
      <c r="G336" s="44"/>
      <c r="H336" s="44"/>
      <c r="I336" s="44"/>
      <c r="J336" s="49"/>
      <c r="K336" s="48"/>
      <c r="L336" s="198"/>
      <c r="M336" s="64"/>
      <c r="N336" s="204"/>
      <c r="O336" s="45"/>
      <c r="P336" s="45"/>
      <c r="Q336" s="45"/>
      <c r="R336" s="45"/>
      <c r="S336" s="45"/>
      <c r="T336" s="45"/>
      <c r="U336" s="45"/>
    </row>
    <row r="337" spans="1:21" ht="18.75" customHeight="1" x14ac:dyDescent="0.3">
      <c r="A337" s="47"/>
      <c r="B337" s="45"/>
      <c r="C337" s="46"/>
      <c r="D337" s="46"/>
      <c r="E337" s="46"/>
      <c r="F337" s="46"/>
      <c r="G337" s="44"/>
      <c r="H337" s="44"/>
      <c r="I337" s="44"/>
      <c r="J337" s="49"/>
      <c r="K337" s="48"/>
      <c r="L337" s="198"/>
      <c r="M337" s="64"/>
      <c r="N337" s="204"/>
      <c r="O337" s="45"/>
      <c r="P337" s="45"/>
      <c r="Q337" s="45"/>
      <c r="R337" s="45"/>
      <c r="S337" s="45"/>
      <c r="T337" s="45"/>
      <c r="U337" s="45"/>
    </row>
    <row r="338" spans="1:21" ht="18.75" customHeight="1" x14ac:dyDescent="0.3">
      <c r="A338" s="47"/>
      <c r="B338" s="45"/>
      <c r="C338" s="46"/>
      <c r="D338" s="46"/>
      <c r="E338" s="46"/>
      <c r="F338" s="46"/>
      <c r="G338" s="44"/>
      <c r="H338" s="44"/>
      <c r="I338" s="44"/>
      <c r="J338" s="49"/>
      <c r="K338" s="48"/>
      <c r="L338" s="198"/>
      <c r="M338" s="64"/>
      <c r="N338" s="204"/>
      <c r="O338" s="45"/>
      <c r="P338" s="45"/>
      <c r="Q338" s="45"/>
      <c r="R338" s="45"/>
      <c r="S338" s="45"/>
      <c r="T338" s="45"/>
      <c r="U338" s="45"/>
    </row>
    <row r="339" spans="1:21" ht="18.75" customHeight="1" x14ac:dyDescent="0.3">
      <c r="A339" s="47"/>
      <c r="B339" s="45"/>
      <c r="C339" s="46"/>
      <c r="D339" s="46"/>
      <c r="E339" s="46"/>
      <c r="F339" s="46"/>
      <c r="G339" s="44"/>
      <c r="H339" s="44"/>
      <c r="I339" s="44"/>
      <c r="J339" s="49"/>
      <c r="K339" s="48"/>
      <c r="L339" s="198"/>
      <c r="M339" s="64"/>
      <c r="N339" s="204"/>
      <c r="O339" s="45"/>
      <c r="P339" s="45"/>
      <c r="Q339" s="45"/>
      <c r="R339" s="45"/>
      <c r="S339" s="45"/>
      <c r="T339" s="45"/>
      <c r="U339" s="45"/>
    </row>
    <row r="340" spans="1:21" ht="18.75" customHeight="1" x14ac:dyDescent="0.3">
      <c r="A340" s="47"/>
      <c r="B340" s="45"/>
      <c r="C340" s="46"/>
      <c r="D340" s="46"/>
      <c r="E340" s="46"/>
      <c r="F340" s="46"/>
      <c r="G340" s="44"/>
      <c r="H340" s="44"/>
      <c r="I340" s="44"/>
      <c r="J340" s="49"/>
      <c r="K340" s="48"/>
      <c r="L340" s="198"/>
      <c r="M340" s="64"/>
      <c r="N340" s="204"/>
      <c r="O340" s="45"/>
      <c r="P340" s="45"/>
      <c r="Q340" s="45"/>
      <c r="R340" s="45"/>
      <c r="S340" s="45"/>
      <c r="T340" s="45"/>
      <c r="U340" s="45"/>
    </row>
    <row r="341" spans="1:21" ht="18.75" customHeight="1" x14ac:dyDescent="0.3">
      <c r="A341" s="47"/>
      <c r="B341" s="45"/>
      <c r="C341" s="46"/>
      <c r="D341" s="46"/>
      <c r="E341" s="46"/>
      <c r="F341" s="46"/>
      <c r="G341" s="44"/>
      <c r="H341" s="44"/>
      <c r="I341" s="44"/>
      <c r="J341" s="49"/>
      <c r="K341" s="48"/>
      <c r="L341" s="198"/>
      <c r="M341" s="64"/>
      <c r="N341" s="204"/>
      <c r="O341" s="45"/>
      <c r="P341" s="45"/>
      <c r="Q341" s="45"/>
      <c r="R341" s="45"/>
      <c r="S341" s="45"/>
      <c r="T341" s="45"/>
      <c r="U341" s="45"/>
    </row>
    <row r="342" spans="1:21" ht="18.75" customHeight="1" x14ac:dyDescent="0.3">
      <c r="A342" s="47"/>
      <c r="B342" s="45"/>
      <c r="C342" s="46"/>
      <c r="D342" s="46"/>
      <c r="E342" s="46"/>
      <c r="F342" s="46"/>
      <c r="G342" s="44"/>
      <c r="H342" s="44"/>
      <c r="I342" s="44"/>
      <c r="J342" s="49"/>
      <c r="K342" s="48"/>
      <c r="L342" s="198"/>
      <c r="M342" s="64"/>
      <c r="N342" s="204"/>
      <c r="O342" s="45"/>
      <c r="P342" s="45"/>
      <c r="Q342" s="45"/>
      <c r="R342" s="45"/>
      <c r="S342" s="45"/>
      <c r="T342" s="45"/>
      <c r="U342" s="45"/>
    </row>
    <row r="343" spans="1:21" ht="18.75" customHeight="1" x14ac:dyDescent="0.3">
      <c r="A343" s="47"/>
      <c r="B343" s="45"/>
      <c r="C343" s="46"/>
      <c r="D343" s="46"/>
      <c r="E343" s="46"/>
      <c r="F343" s="46"/>
      <c r="G343" s="44"/>
      <c r="H343" s="44"/>
      <c r="I343" s="44"/>
      <c r="J343" s="49"/>
      <c r="K343" s="48"/>
      <c r="L343" s="198"/>
      <c r="M343" s="64"/>
      <c r="N343" s="204"/>
      <c r="O343" s="45"/>
      <c r="P343" s="45"/>
      <c r="Q343" s="45"/>
      <c r="R343" s="45"/>
      <c r="S343" s="45"/>
      <c r="T343" s="45"/>
      <c r="U343" s="45"/>
    </row>
    <row r="344" spans="1:21" ht="18.75" customHeight="1" x14ac:dyDescent="0.3">
      <c r="A344" s="47"/>
      <c r="B344" s="45"/>
      <c r="C344" s="46"/>
      <c r="D344" s="46"/>
      <c r="E344" s="46"/>
      <c r="F344" s="46"/>
      <c r="G344" s="44"/>
      <c r="H344" s="44"/>
      <c r="I344" s="44"/>
      <c r="J344" s="49"/>
      <c r="K344" s="48"/>
      <c r="L344" s="198"/>
      <c r="M344" s="64"/>
      <c r="N344" s="204"/>
      <c r="O344" s="45"/>
      <c r="P344" s="45"/>
      <c r="Q344" s="45"/>
      <c r="R344" s="45"/>
      <c r="S344" s="45"/>
      <c r="T344" s="45"/>
      <c r="U344" s="45"/>
    </row>
    <row r="345" spans="1:21" ht="18.75" customHeight="1" x14ac:dyDescent="0.3">
      <c r="A345" s="47"/>
      <c r="B345" s="45"/>
      <c r="C345" s="46"/>
      <c r="D345" s="46"/>
      <c r="E345" s="46"/>
      <c r="F345" s="46"/>
      <c r="G345" s="44"/>
      <c r="H345" s="44"/>
      <c r="I345" s="44"/>
      <c r="J345" s="49"/>
      <c r="K345" s="48"/>
      <c r="L345" s="198"/>
      <c r="M345" s="64"/>
      <c r="N345" s="204"/>
      <c r="O345" s="45"/>
      <c r="P345" s="45"/>
      <c r="Q345" s="45"/>
      <c r="R345" s="45"/>
      <c r="S345" s="45"/>
      <c r="T345" s="45"/>
      <c r="U345" s="45"/>
    </row>
    <row r="346" spans="1:21" ht="18.75" customHeight="1" x14ac:dyDescent="0.3">
      <c r="A346" s="47"/>
      <c r="B346" s="45"/>
      <c r="C346" s="46"/>
      <c r="D346" s="46"/>
      <c r="E346" s="46"/>
      <c r="F346" s="46"/>
      <c r="G346" s="44"/>
      <c r="H346" s="44"/>
      <c r="I346" s="44"/>
      <c r="J346" s="49"/>
      <c r="K346" s="48"/>
      <c r="L346" s="198"/>
      <c r="M346" s="64"/>
      <c r="N346" s="204"/>
      <c r="O346" s="45"/>
      <c r="P346" s="45"/>
      <c r="Q346" s="45"/>
      <c r="R346" s="45"/>
      <c r="S346" s="45"/>
      <c r="T346" s="45"/>
      <c r="U346" s="45"/>
    </row>
    <row r="347" spans="1:21" ht="18.75" customHeight="1" x14ac:dyDescent="0.3">
      <c r="A347" s="47"/>
      <c r="B347" s="45"/>
      <c r="C347" s="46"/>
      <c r="D347" s="46"/>
      <c r="E347" s="46"/>
      <c r="F347" s="46"/>
      <c r="G347" s="44"/>
      <c r="H347" s="44"/>
      <c r="I347" s="44"/>
      <c r="J347" s="49"/>
      <c r="K347" s="48"/>
      <c r="L347" s="198"/>
      <c r="M347" s="64"/>
      <c r="N347" s="204"/>
      <c r="O347" s="45"/>
      <c r="P347" s="45"/>
      <c r="Q347" s="45"/>
      <c r="R347" s="45"/>
      <c r="S347" s="45"/>
      <c r="T347" s="45"/>
      <c r="U347" s="45"/>
    </row>
    <row r="348" spans="1:21" ht="18.75" customHeight="1" x14ac:dyDescent="0.3">
      <c r="A348" s="47"/>
      <c r="B348" s="45"/>
      <c r="C348" s="46"/>
      <c r="D348" s="46"/>
      <c r="E348" s="46"/>
      <c r="F348" s="46"/>
      <c r="G348" s="44"/>
      <c r="H348" s="44"/>
      <c r="I348" s="44"/>
      <c r="J348" s="49"/>
      <c r="K348" s="48"/>
      <c r="L348" s="198"/>
      <c r="M348" s="64"/>
      <c r="N348" s="204"/>
      <c r="O348" s="45"/>
      <c r="P348" s="45"/>
      <c r="Q348" s="45"/>
      <c r="R348" s="45"/>
      <c r="S348" s="45"/>
      <c r="T348" s="45"/>
      <c r="U348" s="45"/>
    </row>
    <row r="349" spans="1:21" ht="18.75" customHeight="1" x14ac:dyDescent="0.3">
      <c r="A349" s="47"/>
      <c r="B349" s="45"/>
      <c r="C349" s="46"/>
      <c r="D349" s="46"/>
      <c r="E349" s="46"/>
      <c r="F349" s="46"/>
      <c r="G349" s="44"/>
      <c r="H349" s="44"/>
      <c r="I349" s="44"/>
      <c r="J349" s="49"/>
      <c r="K349" s="48"/>
      <c r="L349" s="198"/>
      <c r="M349" s="64"/>
      <c r="N349" s="204"/>
      <c r="O349" s="45"/>
      <c r="P349" s="45"/>
      <c r="Q349" s="45"/>
      <c r="R349" s="45"/>
      <c r="S349" s="45"/>
      <c r="T349" s="45"/>
      <c r="U349" s="45"/>
    </row>
    <row r="350" spans="1:21" ht="18.75" customHeight="1" x14ac:dyDescent="0.3">
      <c r="A350" s="47"/>
      <c r="B350" s="45"/>
      <c r="C350" s="46"/>
      <c r="D350" s="46"/>
      <c r="E350" s="46"/>
      <c r="F350" s="46"/>
      <c r="G350" s="44"/>
      <c r="H350" s="44"/>
      <c r="I350" s="44"/>
      <c r="J350" s="49"/>
      <c r="K350" s="48"/>
      <c r="L350" s="198"/>
      <c r="M350" s="64"/>
      <c r="N350" s="204"/>
      <c r="O350" s="45"/>
      <c r="P350" s="45"/>
      <c r="Q350" s="45"/>
      <c r="R350" s="45"/>
      <c r="S350" s="45"/>
      <c r="T350" s="45"/>
      <c r="U350" s="45"/>
    </row>
    <row r="351" spans="1:21" ht="18.75" customHeight="1" x14ac:dyDescent="0.3">
      <c r="A351" s="47"/>
      <c r="B351" s="45"/>
      <c r="C351" s="46"/>
      <c r="D351" s="46"/>
      <c r="E351" s="46"/>
      <c r="F351" s="46"/>
      <c r="G351" s="44"/>
      <c r="H351" s="44"/>
      <c r="I351" s="44"/>
      <c r="J351" s="49"/>
      <c r="K351" s="48"/>
      <c r="L351" s="198"/>
      <c r="M351" s="64"/>
      <c r="N351" s="204"/>
      <c r="O351" s="45"/>
      <c r="P351" s="45"/>
      <c r="Q351" s="45"/>
      <c r="R351" s="45"/>
      <c r="S351" s="45"/>
      <c r="T351" s="45"/>
      <c r="U351" s="45"/>
    </row>
    <row r="352" spans="1:21" ht="18.75" customHeight="1" x14ac:dyDescent="0.3">
      <c r="A352" s="47"/>
      <c r="B352" s="45"/>
      <c r="C352" s="46"/>
      <c r="D352" s="46"/>
      <c r="E352" s="46"/>
      <c r="F352" s="46"/>
      <c r="G352" s="44"/>
      <c r="H352" s="44"/>
      <c r="I352" s="44"/>
      <c r="J352" s="49"/>
      <c r="K352" s="48"/>
      <c r="L352" s="198"/>
      <c r="M352" s="64"/>
      <c r="N352" s="204"/>
      <c r="O352" s="45"/>
      <c r="P352" s="45"/>
      <c r="Q352" s="45"/>
      <c r="R352" s="45"/>
      <c r="S352" s="45"/>
      <c r="T352" s="45"/>
      <c r="U352" s="45"/>
    </row>
    <row r="353" spans="1:21" ht="18.75" customHeight="1" x14ac:dyDescent="0.3">
      <c r="A353" s="47"/>
      <c r="B353" s="45"/>
      <c r="C353" s="46"/>
      <c r="D353" s="46"/>
      <c r="E353" s="46"/>
      <c r="F353" s="46"/>
      <c r="G353" s="44"/>
      <c r="H353" s="44"/>
      <c r="I353" s="44"/>
      <c r="J353" s="49"/>
      <c r="K353" s="48"/>
      <c r="L353" s="198"/>
      <c r="M353" s="64"/>
      <c r="N353" s="204"/>
      <c r="O353" s="45"/>
      <c r="P353" s="45"/>
      <c r="Q353" s="45"/>
      <c r="R353" s="45"/>
      <c r="S353" s="45"/>
      <c r="T353" s="45"/>
      <c r="U353" s="45"/>
    </row>
    <row r="354" spans="1:21" ht="18.75" customHeight="1" x14ac:dyDescent="0.3">
      <c r="A354" s="47"/>
      <c r="B354" s="45"/>
      <c r="C354" s="46"/>
      <c r="D354" s="46"/>
      <c r="E354" s="46"/>
      <c r="F354" s="46"/>
      <c r="G354" s="44"/>
      <c r="H354" s="44"/>
      <c r="I354" s="44"/>
      <c r="J354" s="49"/>
      <c r="K354" s="48"/>
      <c r="L354" s="198"/>
      <c r="M354" s="64"/>
      <c r="N354" s="204"/>
      <c r="O354" s="45"/>
      <c r="P354" s="45"/>
      <c r="Q354" s="45"/>
      <c r="R354" s="45"/>
      <c r="S354" s="45"/>
      <c r="T354" s="45"/>
      <c r="U354" s="45"/>
    </row>
    <row r="355" spans="1:21" ht="18.75" customHeight="1" x14ac:dyDescent="0.3">
      <c r="A355" s="47"/>
      <c r="B355" s="45"/>
      <c r="C355" s="46"/>
      <c r="D355" s="46"/>
      <c r="E355" s="46"/>
      <c r="F355" s="46"/>
      <c r="G355" s="44"/>
      <c r="H355" s="44"/>
      <c r="I355" s="44"/>
      <c r="J355" s="49"/>
      <c r="K355" s="48"/>
      <c r="L355" s="198"/>
      <c r="M355" s="64"/>
      <c r="N355" s="204"/>
      <c r="O355" s="45"/>
      <c r="P355" s="45"/>
      <c r="Q355" s="45"/>
      <c r="R355" s="45"/>
      <c r="S355" s="45"/>
      <c r="T355" s="45"/>
      <c r="U355" s="45"/>
    </row>
    <row r="356" spans="1:21" ht="18.75" customHeight="1" x14ac:dyDescent="0.3">
      <c r="A356" s="47"/>
      <c r="B356" s="45"/>
      <c r="C356" s="46"/>
      <c r="D356" s="46"/>
      <c r="E356" s="46"/>
      <c r="F356" s="46"/>
      <c r="G356" s="44"/>
      <c r="H356" s="44"/>
      <c r="I356" s="44"/>
      <c r="J356" s="49"/>
      <c r="K356" s="48"/>
      <c r="L356" s="198"/>
      <c r="M356" s="64"/>
      <c r="N356" s="204"/>
      <c r="O356" s="45"/>
      <c r="P356" s="45"/>
      <c r="Q356" s="45"/>
      <c r="R356" s="45"/>
      <c r="S356" s="45"/>
      <c r="T356" s="45"/>
      <c r="U356" s="45"/>
    </row>
    <row r="357" spans="1:21" ht="18.75" customHeight="1" x14ac:dyDescent="0.3">
      <c r="A357" s="47"/>
      <c r="B357" s="45"/>
      <c r="C357" s="46"/>
      <c r="D357" s="46"/>
      <c r="E357" s="46"/>
      <c r="F357" s="46"/>
      <c r="G357" s="44"/>
      <c r="H357" s="44"/>
      <c r="I357" s="44"/>
      <c r="J357" s="49"/>
      <c r="K357" s="48"/>
      <c r="L357" s="198"/>
      <c r="M357" s="64"/>
      <c r="N357" s="204"/>
      <c r="O357" s="45"/>
      <c r="P357" s="45"/>
      <c r="Q357" s="45"/>
      <c r="R357" s="45"/>
      <c r="S357" s="45"/>
      <c r="T357" s="45"/>
      <c r="U357" s="45"/>
    </row>
    <row r="358" spans="1:21" ht="18.75" customHeight="1" x14ac:dyDescent="0.3">
      <c r="A358" s="47"/>
      <c r="B358" s="45"/>
      <c r="C358" s="46"/>
      <c r="D358" s="46"/>
      <c r="E358" s="46"/>
      <c r="F358" s="46"/>
      <c r="G358" s="44"/>
      <c r="H358" s="44"/>
      <c r="I358" s="44"/>
      <c r="J358" s="49"/>
      <c r="K358" s="48"/>
      <c r="L358" s="198"/>
      <c r="M358" s="64"/>
      <c r="N358" s="204"/>
      <c r="O358" s="45"/>
      <c r="P358" s="45"/>
      <c r="Q358" s="45"/>
      <c r="R358" s="45"/>
      <c r="S358" s="45"/>
      <c r="T358" s="45"/>
      <c r="U358" s="45"/>
    </row>
    <row r="359" spans="1:21" ht="18.75" customHeight="1" x14ac:dyDescent="0.3">
      <c r="A359" s="47"/>
      <c r="B359" s="45"/>
      <c r="C359" s="46"/>
      <c r="D359" s="46"/>
      <c r="E359" s="46"/>
      <c r="F359" s="46"/>
      <c r="G359" s="44"/>
      <c r="H359" s="44"/>
      <c r="I359" s="44"/>
      <c r="J359" s="49"/>
      <c r="K359" s="48"/>
      <c r="L359" s="198"/>
      <c r="M359" s="64"/>
      <c r="N359" s="204"/>
      <c r="O359" s="45"/>
      <c r="P359" s="45"/>
      <c r="Q359" s="45"/>
      <c r="R359" s="45"/>
      <c r="S359" s="45"/>
      <c r="T359" s="45"/>
      <c r="U359" s="45"/>
    </row>
    <row r="360" spans="1:21" ht="18.75" customHeight="1" x14ac:dyDescent="0.3">
      <c r="A360" s="47"/>
      <c r="B360" s="45"/>
      <c r="C360" s="46"/>
      <c r="D360" s="46"/>
      <c r="E360" s="46"/>
      <c r="F360" s="46"/>
      <c r="G360" s="44"/>
      <c r="H360" s="44"/>
      <c r="I360" s="44"/>
      <c r="J360" s="49"/>
      <c r="K360" s="48"/>
      <c r="L360" s="198"/>
      <c r="M360" s="64"/>
      <c r="N360" s="204"/>
      <c r="O360" s="45"/>
      <c r="P360" s="45"/>
      <c r="Q360" s="45"/>
      <c r="R360" s="45"/>
      <c r="S360" s="45"/>
      <c r="T360" s="45"/>
      <c r="U360" s="45"/>
    </row>
    <row r="361" spans="1:21" ht="18.75" customHeight="1" x14ac:dyDescent="0.3">
      <c r="A361" s="47"/>
      <c r="B361" s="45"/>
      <c r="C361" s="46"/>
      <c r="D361" s="46"/>
      <c r="E361" s="46"/>
      <c r="F361" s="46"/>
      <c r="G361" s="44"/>
      <c r="H361" s="44"/>
      <c r="I361" s="44"/>
      <c r="J361" s="49"/>
      <c r="K361" s="48"/>
      <c r="L361" s="198"/>
      <c r="M361" s="64"/>
      <c r="N361" s="204"/>
      <c r="O361" s="45"/>
      <c r="P361" s="45"/>
      <c r="Q361" s="45"/>
      <c r="R361" s="45"/>
      <c r="S361" s="45"/>
      <c r="T361" s="45"/>
      <c r="U361" s="45"/>
    </row>
    <row r="362" spans="1:21" ht="18.75" customHeight="1" x14ac:dyDescent="0.3">
      <c r="A362" s="47"/>
      <c r="B362" s="45"/>
      <c r="C362" s="46"/>
      <c r="D362" s="46"/>
      <c r="E362" s="46"/>
      <c r="F362" s="46"/>
      <c r="G362" s="44"/>
      <c r="H362" s="44"/>
      <c r="I362" s="44"/>
      <c r="J362" s="49"/>
      <c r="K362" s="48"/>
      <c r="L362" s="198"/>
      <c r="M362" s="64"/>
      <c r="N362" s="204"/>
      <c r="O362" s="45"/>
      <c r="P362" s="45"/>
      <c r="Q362" s="45"/>
      <c r="R362" s="45"/>
      <c r="S362" s="45"/>
      <c r="T362" s="45"/>
      <c r="U362" s="45"/>
    </row>
    <row r="363" spans="1:21" ht="18.75" customHeight="1" x14ac:dyDescent="0.3">
      <c r="A363" s="47"/>
      <c r="B363" s="45"/>
      <c r="C363" s="46"/>
      <c r="D363" s="46"/>
      <c r="E363" s="46"/>
      <c r="F363" s="46"/>
      <c r="G363" s="44"/>
      <c r="H363" s="44"/>
      <c r="I363" s="44"/>
      <c r="J363" s="49"/>
      <c r="K363" s="48"/>
      <c r="L363" s="198"/>
      <c r="M363" s="64"/>
      <c r="N363" s="204"/>
      <c r="O363" s="45"/>
      <c r="P363" s="45"/>
      <c r="Q363" s="45"/>
      <c r="R363" s="45"/>
      <c r="S363" s="45"/>
      <c r="T363" s="45"/>
      <c r="U363" s="45"/>
    </row>
    <row r="364" spans="1:21" ht="18.75" customHeight="1" x14ac:dyDescent="0.3">
      <c r="A364" s="47"/>
      <c r="B364" s="45"/>
      <c r="C364" s="46"/>
      <c r="D364" s="46"/>
      <c r="E364" s="46"/>
      <c r="F364" s="46"/>
      <c r="G364" s="44"/>
      <c r="H364" s="44"/>
      <c r="I364" s="44"/>
      <c r="J364" s="49"/>
      <c r="K364" s="48"/>
      <c r="L364" s="198"/>
      <c r="M364" s="64"/>
      <c r="N364" s="204"/>
      <c r="O364" s="45"/>
      <c r="P364" s="45"/>
      <c r="Q364" s="45"/>
      <c r="R364" s="45"/>
      <c r="S364" s="45"/>
      <c r="T364" s="45"/>
      <c r="U364" s="45"/>
    </row>
    <row r="365" spans="1:21" ht="18.75" customHeight="1" x14ac:dyDescent="0.3">
      <c r="A365" s="47"/>
      <c r="B365" s="45"/>
      <c r="C365" s="46"/>
      <c r="D365" s="46"/>
      <c r="E365" s="46"/>
      <c r="F365" s="46"/>
      <c r="G365" s="44"/>
      <c r="H365" s="44"/>
      <c r="I365" s="44"/>
      <c r="J365" s="49"/>
      <c r="K365" s="48"/>
      <c r="L365" s="198"/>
      <c r="M365" s="64"/>
      <c r="N365" s="204"/>
      <c r="O365" s="45"/>
      <c r="P365" s="45"/>
      <c r="Q365" s="45"/>
      <c r="R365" s="45"/>
      <c r="S365" s="45"/>
      <c r="T365" s="45"/>
      <c r="U365" s="45"/>
    </row>
    <row r="366" spans="1:21" ht="18.75" customHeight="1" x14ac:dyDescent="0.3">
      <c r="A366" s="47"/>
      <c r="B366" s="45"/>
      <c r="C366" s="46"/>
      <c r="D366" s="46"/>
      <c r="E366" s="46"/>
      <c r="F366" s="46"/>
      <c r="G366" s="44"/>
      <c r="H366" s="44"/>
      <c r="I366" s="44"/>
      <c r="J366" s="49"/>
      <c r="K366" s="48"/>
      <c r="L366" s="198"/>
      <c r="M366" s="64"/>
      <c r="N366" s="204"/>
      <c r="O366" s="45"/>
      <c r="P366" s="45"/>
      <c r="Q366" s="45"/>
      <c r="R366" s="45"/>
      <c r="S366" s="45"/>
      <c r="T366" s="45"/>
      <c r="U366" s="45"/>
    </row>
    <row r="367" spans="1:21" ht="18.75" customHeight="1" x14ac:dyDescent="0.3">
      <c r="A367" s="47"/>
      <c r="B367" s="45"/>
      <c r="C367" s="46"/>
      <c r="D367" s="46"/>
      <c r="E367" s="46"/>
      <c r="F367" s="46"/>
      <c r="G367" s="44"/>
      <c r="H367" s="44"/>
      <c r="I367" s="44"/>
      <c r="J367" s="49"/>
      <c r="K367" s="48"/>
      <c r="L367" s="198"/>
      <c r="M367" s="64"/>
      <c r="N367" s="204"/>
      <c r="O367" s="45"/>
      <c r="P367" s="45"/>
      <c r="Q367" s="45"/>
      <c r="R367" s="45"/>
      <c r="S367" s="45"/>
      <c r="T367" s="45"/>
      <c r="U367" s="45"/>
    </row>
    <row r="368" spans="1:21" ht="18.75" customHeight="1" x14ac:dyDescent="0.3">
      <c r="A368" s="47"/>
      <c r="B368" s="45"/>
      <c r="C368" s="46"/>
      <c r="D368" s="46"/>
      <c r="E368" s="46"/>
      <c r="F368" s="46"/>
      <c r="G368" s="44"/>
      <c r="H368" s="44"/>
      <c r="I368" s="44"/>
      <c r="J368" s="49"/>
      <c r="K368" s="48"/>
      <c r="L368" s="198"/>
      <c r="M368" s="64"/>
      <c r="N368" s="204"/>
      <c r="O368" s="45"/>
      <c r="P368" s="45"/>
      <c r="Q368" s="45"/>
      <c r="R368" s="45"/>
      <c r="S368" s="45"/>
      <c r="T368" s="45"/>
      <c r="U368" s="45"/>
    </row>
    <row r="369" spans="1:21" ht="18.75" customHeight="1" x14ac:dyDescent="0.3">
      <c r="A369" s="47"/>
      <c r="B369" s="45"/>
      <c r="C369" s="46"/>
      <c r="D369" s="46"/>
      <c r="E369" s="46"/>
      <c r="F369" s="46"/>
      <c r="G369" s="44"/>
      <c r="H369" s="44"/>
      <c r="I369" s="44"/>
      <c r="J369" s="49"/>
      <c r="K369" s="48"/>
      <c r="L369" s="198"/>
      <c r="M369" s="64"/>
      <c r="N369" s="204"/>
      <c r="O369" s="45"/>
      <c r="P369" s="45"/>
      <c r="Q369" s="45"/>
      <c r="R369" s="45"/>
      <c r="S369" s="45"/>
      <c r="T369" s="45"/>
      <c r="U369" s="45"/>
    </row>
    <row r="370" spans="1:21" ht="18.75" customHeight="1" x14ac:dyDescent="0.3">
      <c r="A370" s="47"/>
      <c r="B370" s="45"/>
      <c r="C370" s="46"/>
      <c r="D370" s="46"/>
      <c r="E370" s="46"/>
      <c r="F370" s="46"/>
      <c r="G370" s="44"/>
      <c r="H370" s="44"/>
      <c r="I370" s="44"/>
      <c r="J370" s="49"/>
      <c r="K370" s="48"/>
      <c r="L370" s="198"/>
      <c r="M370" s="64"/>
      <c r="N370" s="204"/>
      <c r="O370" s="45"/>
      <c r="P370" s="45"/>
      <c r="Q370" s="45"/>
      <c r="R370" s="45"/>
      <c r="S370" s="45"/>
      <c r="T370" s="45"/>
      <c r="U370" s="45"/>
    </row>
    <row r="371" spans="1:21" ht="18.75" customHeight="1" x14ac:dyDescent="0.3">
      <c r="A371" s="47"/>
      <c r="B371" s="45"/>
      <c r="C371" s="46"/>
      <c r="D371" s="46"/>
      <c r="E371" s="46"/>
      <c r="F371" s="46"/>
      <c r="G371" s="44"/>
      <c r="H371" s="44"/>
      <c r="I371" s="44"/>
      <c r="J371" s="49"/>
      <c r="K371" s="48"/>
      <c r="L371" s="198"/>
      <c r="M371" s="64"/>
      <c r="N371" s="204"/>
      <c r="O371" s="45"/>
      <c r="P371" s="45"/>
      <c r="Q371" s="45"/>
      <c r="R371" s="45"/>
      <c r="S371" s="45"/>
      <c r="T371" s="45"/>
      <c r="U371" s="45"/>
    </row>
    <row r="372" spans="1:21" ht="18.75" customHeight="1" x14ac:dyDescent="0.3">
      <c r="A372" s="47"/>
      <c r="B372" s="45"/>
      <c r="C372" s="46"/>
      <c r="D372" s="46"/>
      <c r="E372" s="46"/>
      <c r="F372" s="46"/>
      <c r="G372" s="44"/>
      <c r="H372" s="44"/>
      <c r="I372" s="44"/>
      <c r="J372" s="49"/>
      <c r="K372" s="48"/>
      <c r="L372" s="198"/>
      <c r="M372" s="64"/>
      <c r="N372" s="204"/>
      <c r="O372" s="45"/>
      <c r="P372" s="45"/>
      <c r="Q372" s="45"/>
      <c r="R372" s="45"/>
      <c r="S372" s="45"/>
      <c r="T372" s="45"/>
      <c r="U372" s="45"/>
    </row>
    <row r="373" spans="1:21" ht="18.75" customHeight="1" x14ac:dyDescent="0.3">
      <c r="A373" s="47"/>
      <c r="B373" s="45"/>
      <c r="C373" s="46"/>
      <c r="D373" s="46"/>
      <c r="E373" s="46"/>
      <c r="F373" s="46"/>
      <c r="G373" s="44"/>
      <c r="H373" s="44"/>
      <c r="I373" s="44"/>
      <c r="J373" s="49"/>
      <c r="K373" s="48"/>
      <c r="L373" s="198"/>
      <c r="M373" s="64"/>
      <c r="N373" s="204"/>
      <c r="O373" s="45"/>
      <c r="P373" s="45"/>
      <c r="Q373" s="45"/>
      <c r="R373" s="45"/>
      <c r="S373" s="45"/>
      <c r="T373" s="45"/>
      <c r="U373" s="45"/>
    </row>
    <row r="374" spans="1:21" ht="18.75" customHeight="1" x14ac:dyDescent="0.3">
      <c r="A374" s="47"/>
      <c r="B374" s="45"/>
      <c r="C374" s="46"/>
      <c r="D374" s="46"/>
      <c r="E374" s="46"/>
      <c r="F374" s="46"/>
      <c r="G374" s="44"/>
      <c r="H374" s="44"/>
      <c r="I374" s="44"/>
      <c r="J374" s="49"/>
      <c r="K374" s="48"/>
      <c r="L374" s="198"/>
      <c r="M374" s="64"/>
      <c r="N374" s="204"/>
      <c r="O374" s="45"/>
      <c r="P374" s="45"/>
      <c r="Q374" s="45"/>
      <c r="R374" s="45"/>
      <c r="S374" s="45"/>
      <c r="T374" s="45"/>
      <c r="U374" s="45"/>
    </row>
    <row r="375" spans="1:21" ht="18.75" customHeight="1" x14ac:dyDescent="0.3">
      <c r="A375" s="47"/>
      <c r="B375" s="45"/>
      <c r="C375" s="46"/>
      <c r="D375" s="46"/>
      <c r="E375" s="46"/>
      <c r="F375" s="46"/>
      <c r="G375" s="44"/>
      <c r="H375" s="44"/>
      <c r="I375" s="44"/>
      <c r="J375" s="49"/>
      <c r="K375" s="48"/>
      <c r="L375" s="198"/>
      <c r="M375" s="64"/>
      <c r="N375" s="204"/>
      <c r="O375" s="45"/>
      <c r="P375" s="45"/>
      <c r="Q375" s="45"/>
      <c r="R375" s="45"/>
      <c r="S375" s="45"/>
      <c r="T375" s="45"/>
      <c r="U375" s="45"/>
    </row>
    <row r="376" spans="1:21" ht="18.75" customHeight="1" x14ac:dyDescent="0.3">
      <c r="A376" s="47"/>
      <c r="B376" s="45"/>
      <c r="C376" s="46"/>
      <c r="D376" s="46"/>
      <c r="E376" s="46"/>
      <c r="F376" s="46"/>
      <c r="G376" s="44"/>
      <c r="H376" s="44"/>
      <c r="I376" s="44"/>
      <c r="J376" s="49"/>
      <c r="K376" s="48"/>
      <c r="L376" s="198"/>
      <c r="M376" s="64"/>
      <c r="N376" s="204"/>
      <c r="O376" s="45"/>
      <c r="P376" s="45"/>
      <c r="Q376" s="45"/>
      <c r="R376" s="45"/>
      <c r="S376" s="45"/>
      <c r="T376" s="45"/>
      <c r="U376" s="45"/>
    </row>
    <row r="377" spans="1:21" ht="18.75" customHeight="1" x14ac:dyDescent="0.3">
      <c r="A377" s="47"/>
      <c r="B377" s="45"/>
      <c r="C377" s="46"/>
      <c r="D377" s="46"/>
      <c r="E377" s="46"/>
      <c r="F377" s="46"/>
      <c r="G377" s="44"/>
      <c r="H377" s="44"/>
      <c r="I377" s="44"/>
      <c r="J377" s="49"/>
      <c r="K377" s="48"/>
      <c r="L377" s="198"/>
      <c r="M377" s="64"/>
      <c r="N377" s="204"/>
      <c r="O377" s="45"/>
      <c r="P377" s="45"/>
      <c r="Q377" s="45"/>
      <c r="R377" s="45"/>
      <c r="S377" s="45"/>
      <c r="T377" s="45"/>
      <c r="U377" s="45"/>
    </row>
    <row r="378" spans="1:21" ht="18.75" customHeight="1" x14ac:dyDescent="0.3">
      <c r="A378" s="47"/>
      <c r="B378" s="45"/>
      <c r="C378" s="46"/>
      <c r="D378" s="46"/>
      <c r="E378" s="46"/>
      <c r="F378" s="46"/>
      <c r="G378" s="44"/>
      <c r="H378" s="44"/>
      <c r="I378" s="44"/>
      <c r="J378" s="49"/>
      <c r="K378" s="48"/>
      <c r="L378" s="198"/>
      <c r="M378" s="64"/>
      <c r="N378" s="204"/>
      <c r="O378" s="45"/>
      <c r="P378" s="45"/>
      <c r="Q378" s="45"/>
      <c r="R378" s="45"/>
      <c r="S378" s="45"/>
      <c r="T378" s="45"/>
      <c r="U378" s="45"/>
    </row>
    <row r="379" spans="1:21" ht="18.75" customHeight="1" x14ac:dyDescent="0.3">
      <c r="A379" s="47"/>
      <c r="B379" s="45"/>
      <c r="C379" s="46"/>
      <c r="D379" s="46"/>
      <c r="E379" s="46"/>
      <c r="F379" s="46"/>
      <c r="G379" s="44"/>
      <c r="H379" s="44"/>
      <c r="I379" s="44"/>
      <c r="J379" s="49"/>
      <c r="K379" s="48"/>
      <c r="L379" s="198"/>
      <c r="M379" s="64"/>
      <c r="N379" s="204"/>
      <c r="O379" s="45"/>
      <c r="P379" s="45"/>
      <c r="Q379" s="45"/>
      <c r="R379" s="45"/>
      <c r="S379" s="45"/>
      <c r="T379" s="45"/>
      <c r="U379" s="45"/>
    </row>
    <row r="380" spans="1:21" ht="18.75" customHeight="1" x14ac:dyDescent="0.3">
      <c r="A380" s="47"/>
      <c r="B380" s="45"/>
      <c r="C380" s="46"/>
      <c r="D380" s="46"/>
      <c r="E380" s="46"/>
      <c r="F380" s="46"/>
      <c r="G380" s="44"/>
      <c r="H380" s="44"/>
      <c r="I380" s="44"/>
      <c r="J380" s="49"/>
      <c r="K380" s="48"/>
      <c r="L380" s="198"/>
      <c r="M380" s="64"/>
      <c r="N380" s="204"/>
      <c r="O380" s="45"/>
      <c r="P380" s="45"/>
      <c r="Q380" s="45"/>
      <c r="R380" s="45"/>
      <c r="S380" s="45"/>
      <c r="T380" s="45"/>
      <c r="U380" s="45"/>
    </row>
    <row r="381" spans="1:21" ht="18.75" customHeight="1" x14ac:dyDescent="0.3">
      <c r="A381" s="47"/>
      <c r="B381" s="45"/>
      <c r="C381" s="46"/>
      <c r="D381" s="46"/>
      <c r="E381" s="46"/>
      <c r="F381" s="46"/>
      <c r="G381" s="44"/>
      <c r="H381" s="44"/>
      <c r="I381" s="44"/>
      <c r="J381" s="49"/>
      <c r="K381" s="48"/>
      <c r="L381" s="198"/>
      <c r="M381" s="64"/>
      <c r="N381" s="204"/>
      <c r="O381" s="45"/>
      <c r="P381" s="45"/>
      <c r="Q381" s="45"/>
      <c r="R381" s="45"/>
      <c r="S381" s="45"/>
      <c r="T381" s="45"/>
      <c r="U381" s="45"/>
    </row>
    <row r="382" spans="1:21" ht="18.75" customHeight="1" x14ac:dyDescent="0.3">
      <c r="A382" s="47"/>
      <c r="B382" s="45"/>
      <c r="C382" s="46"/>
      <c r="D382" s="46"/>
      <c r="E382" s="46"/>
      <c r="F382" s="46"/>
      <c r="G382" s="44"/>
      <c r="H382" s="44"/>
      <c r="I382" s="44"/>
      <c r="J382" s="49"/>
      <c r="K382" s="48"/>
      <c r="L382" s="198"/>
      <c r="M382" s="64"/>
      <c r="N382" s="204"/>
      <c r="O382" s="45"/>
      <c r="P382" s="45"/>
      <c r="Q382" s="45"/>
      <c r="R382" s="45"/>
      <c r="S382" s="45"/>
      <c r="T382" s="45"/>
      <c r="U382" s="45"/>
    </row>
    <row r="383" spans="1:21" ht="18.75" customHeight="1" x14ac:dyDescent="0.3">
      <c r="A383" s="47"/>
      <c r="B383" s="45"/>
      <c r="C383" s="46"/>
      <c r="D383" s="46"/>
      <c r="E383" s="46"/>
      <c r="F383" s="46"/>
      <c r="G383" s="44"/>
      <c r="H383" s="44"/>
      <c r="I383" s="44"/>
      <c r="J383" s="49"/>
      <c r="K383" s="48"/>
      <c r="L383" s="198"/>
      <c r="M383" s="64"/>
      <c r="N383" s="204"/>
      <c r="O383" s="45"/>
      <c r="P383" s="45"/>
      <c r="Q383" s="45"/>
      <c r="R383" s="45"/>
      <c r="S383" s="45"/>
      <c r="T383" s="45"/>
      <c r="U383" s="45"/>
    </row>
    <row r="384" spans="1:21" ht="18.75" customHeight="1" x14ac:dyDescent="0.3">
      <c r="A384" s="47"/>
      <c r="B384" s="45"/>
      <c r="C384" s="46"/>
      <c r="D384" s="46"/>
      <c r="E384" s="46"/>
      <c r="F384" s="46"/>
      <c r="G384" s="44"/>
      <c r="H384" s="44"/>
      <c r="I384" s="44"/>
      <c r="J384" s="49"/>
      <c r="K384" s="48"/>
      <c r="L384" s="198"/>
      <c r="M384" s="64"/>
      <c r="N384" s="204"/>
      <c r="O384" s="45"/>
      <c r="P384" s="45"/>
      <c r="Q384" s="45"/>
      <c r="R384" s="45"/>
      <c r="S384" s="45"/>
      <c r="T384" s="45"/>
      <c r="U384" s="45"/>
    </row>
    <row r="385" spans="1:21" ht="18.75" customHeight="1" x14ac:dyDescent="0.3">
      <c r="A385" s="47"/>
      <c r="B385" s="45"/>
      <c r="C385" s="46"/>
      <c r="D385" s="46"/>
      <c r="E385" s="46"/>
      <c r="F385" s="46"/>
      <c r="G385" s="44"/>
      <c r="H385" s="44"/>
      <c r="I385" s="44"/>
      <c r="J385" s="49"/>
      <c r="K385" s="48"/>
      <c r="L385" s="198"/>
      <c r="M385" s="64"/>
      <c r="N385" s="204"/>
      <c r="O385" s="45"/>
      <c r="P385" s="45"/>
      <c r="Q385" s="45"/>
      <c r="R385" s="45"/>
      <c r="S385" s="45"/>
      <c r="T385" s="45"/>
      <c r="U385" s="45"/>
    </row>
    <row r="386" spans="1:21" ht="18.75" customHeight="1" x14ac:dyDescent="0.3">
      <c r="A386" s="47"/>
      <c r="B386" s="45"/>
      <c r="C386" s="46"/>
      <c r="D386" s="46"/>
      <c r="E386" s="46"/>
      <c r="F386" s="46"/>
      <c r="G386" s="44"/>
      <c r="H386" s="44"/>
      <c r="I386" s="44"/>
      <c r="J386" s="49"/>
      <c r="K386" s="48"/>
      <c r="L386" s="198"/>
      <c r="M386" s="64"/>
      <c r="N386" s="204"/>
      <c r="O386" s="45"/>
      <c r="P386" s="45"/>
      <c r="Q386" s="45"/>
      <c r="R386" s="45"/>
      <c r="S386" s="45"/>
      <c r="T386" s="45"/>
      <c r="U386" s="45"/>
    </row>
    <row r="387" spans="1:21" ht="18.75" customHeight="1" x14ac:dyDescent="0.3">
      <c r="A387" s="47"/>
      <c r="B387" s="45"/>
      <c r="C387" s="46"/>
      <c r="D387" s="46"/>
      <c r="E387" s="46"/>
      <c r="F387" s="46"/>
      <c r="G387" s="44"/>
      <c r="H387" s="44"/>
      <c r="I387" s="44"/>
      <c r="J387" s="49"/>
      <c r="K387" s="48"/>
      <c r="L387" s="198"/>
      <c r="M387" s="64"/>
      <c r="N387" s="204"/>
      <c r="O387" s="45"/>
      <c r="P387" s="45"/>
      <c r="Q387" s="45"/>
      <c r="R387" s="45"/>
      <c r="S387" s="45"/>
      <c r="T387" s="45"/>
      <c r="U387" s="45"/>
    </row>
    <row r="388" spans="1:21" ht="18.75" customHeight="1" x14ac:dyDescent="0.3">
      <c r="A388" s="47"/>
      <c r="B388" s="45"/>
      <c r="C388" s="46"/>
      <c r="D388" s="46"/>
      <c r="E388" s="46"/>
      <c r="F388" s="46"/>
      <c r="G388" s="44"/>
      <c r="H388" s="44"/>
      <c r="I388" s="44"/>
      <c r="J388" s="49"/>
      <c r="K388" s="48"/>
      <c r="L388" s="198"/>
      <c r="M388" s="64"/>
      <c r="N388" s="204"/>
      <c r="O388" s="45"/>
      <c r="P388" s="45"/>
      <c r="Q388" s="45"/>
      <c r="R388" s="45"/>
      <c r="S388" s="45"/>
      <c r="T388" s="45"/>
      <c r="U388" s="45"/>
    </row>
    <row r="389" spans="1:21" ht="18.75" customHeight="1" x14ac:dyDescent="0.3">
      <c r="A389" s="47"/>
      <c r="B389" s="45"/>
      <c r="C389" s="46"/>
      <c r="D389" s="46"/>
      <c r="E389" s="46"/>
      <c r="F389" s="46"/>
      <c r="G389" s="44"/>
      <c r="H389" s="44"/>
      <c r="I389" s="44"/>
      <c r="J389" s="49"/>
      <c r="K389" s="48"/>
      <c r="L389" s="198"/>
      <c r="M389" s="64"/>
      <c r="N389" s="204"/>
      <c r="O389" s="45"/>
      <c r="P389" s="45"/>
      <c r="Q389" s="45"/>
      <c r="R389" s="45"/>
      <c r="S389" s="45"/>
      <c r="T389" s="45"/>
      <c r="U389" s="45"/>
    </row>
    <row r="390" spans="1:21" ht="18.75" customHeight="1" x14ac:dyDescent="0.3">
      <c r="A390" s="47"/>
      <c r="B390" s="45"/>
      <c r="C390" s="46"/>
      <c r="D390" s="46"/>
      <c r="E390" s="46"/>
      <c r="F390" s="46"/>
      <c r="G390" s="44"/>
      <c r="H390" s="44"/>
      <c r="I390" s="44"/>
      <c r="J390" s="49"/>
      <c r="K390" s="48"/>
      <c r="L390" s="198"/>
      <c r="M390" s="64"/>
      <c r="N390" s="204"/>
      <c r="O390" s="45"/>
      <c r="P390" s="45"/>
      <c r="Q390" s="45"/>
      <c r="R390" s="45"/>
      <c r="S390" s="45"/>
      <c r="T390" s="45"/>
      <c r="U390" s="45"/>
    </row>
    <row r="391" spans="1:21" ht="18.75" customHeight="1" x14ac:dyDescent="0.3">
      <c r="A391" s="47"/>
      <c r="B391" s="45"/>
      <c r="C391" s="46"/>
      <c r="D391" s="46"/>
      <c r="E391" s="46"/>
      <c r="F391" s="46"/>
      <c r="G391" s="44"/>
      <c r="H391" s="44"/>
      <c r="I391" s="44"/>
      <c r="J391" s="49"/>
      <c r="K391" s="48"/>
      <c r="L391" s="198"/>
      <c r="M391" s="64"/>
      <c r="N391" s="204"/>
      <c r="O391" s="45"/>
      <c r="P391" s="45"/>
      <c r="Q391" s="45"/>
      <c r="R391" s="45"/>
      <c r="S391" s="45"/>
      <c r="T391" s="45"/>
      <c r="U391" s="45"/>
    </row>
    <row r="392" spans="1:21" ht="18.75" customHeight="1" x14ac:dyDescent="0.3">
      <c r="A392" s="47"/>
      <c r="B392" s="45"/>
      <c r="C392" s="46"/>
      <c r="D392" s="46"/>
      <c r="E392" s="46"/>
      <c r="F392" s="46"/>
      <c r="G392" s="44"/>
      <c r="H392" s="44"/>
      <c r="I392" s="44"/>
      <c r="J392" s="49"/>
      <c r="K392" s="48"/>
      <c r="L392" s="198"/>
      <c r="M392" s="64"/>
      <c r="N392" s="204"/>
      <c r="O392" s="45"/>
      <c r="P392" s="45"/>
      <c r="Q392" s="45"/>
      <c r="R392" s="45"/>
      <c r="S392" s="45"/>
      <c r="T392" s="45"/>
      <c r="U392" s="45"/>
    </row>
    <row r="393" spans="1:21" ht="18.75" customHeight="1" x14ac:dyDescent="0.3">
      <c r="A393" s="47"/>
      <c r="B393" s="45"/>
      <c r="C393" s="46"/>
      <c r="D393" s="46"/>
      <c r="E393" s="46"/>
      <c r="F393" s="46"/>
      <c r="G393" s="44"/>
      <c r="H393" s="44"/>
      <c r="I393" s="44"/>
      <c r="J393" s="49"/>
      <c r="K393" s="48"/>
      <c r="L393" s="198"/>
      <c r="M393" s="64"/>
      <c r="N393" s="204"/>
      <c r="O393" s="45"/>
      <c r="P393" s="45"/>
      <c r="Q393" s="45"/>
      <c r="R393" s="45"/>
      <c r="S393" s="45"/>
      <c r="T393" s="45"/>
      <c r="U393" s="45"/>
    </row>
    <row r="394" spans="1:21" ht="18.75" customHeight="1" x14ac:dyDescent="0.3">
      <c r="A394" s="47"/>
      <c r="B394" s="45"/>
      <c r="C394" s="46"/>
      <c r="D394" s="46"/>
      <c r="E394" s="46"/>
      <c r="F394" s="46"/>
      <c r="G394" s="44"/>
      <c r="H394" s="44"/>
      <c r="I394" s="44"/>
      <c r="J394" s="49"/>
      <c r="K394" s="48"/>
      <c r="L394" s="198"/>
      <c r="M394" s="64"/>
      <c r="N394" s="204"/>
      <c r="O394" s="45"/>
      <c r="P394" s="45"/>
      <c r="Q394" s="45"/>
      <c r="R394" s="45"/>
      <c r="S394" s="45"/>
      <c r="T394" s="45"/>
      <c r="U394" s="45"/>
    </row>
    <row r="395" spans="1:21" ht="18.75" customHeight="1" x14ac:dyDescent="0.3">
      <c r="A395" s="47"/>
      <c r="B395" s="45"/>
      <c r="C395" s="46"/>
      <c r="D395" s="46"/>
      <c r="E395" s="46"/>
      <c r="F395" s="46"/>
      <c r="G395" s="44"/>
      <c r="H395" s="44"/>
      <c r="I395" s="44"/>
      <c r="J395" s="49"/>
      <c r="K395" s="48"/>
      <c r="L395" s="198"/>
      <c r="M395" s="64"/>
      <c r="N395" s="204"/>
      <c r="O395" s="45"/>
      <c r="P395" s="45"/>
      <c r="Q395" s="45"/>
      <c r="R395" s="45"/>
      <c r="S395" s="45"/>
      <c r="T395" s="45"/>
      <c r="U395" s="45"/>
    </row>
    <row r="396" spans="1:21" ht="18.75" customHeight="1" x14ac:dyDescent="0.3">
      <c r="A396" s="47"/>
      <c r="B396" s="45"/>
      <c r="C396" s="46"/>
      <c r="D396" s="46"/>
      <c r="E396" s="46"/>
      <c r="F396" s="46"/>
      <c r="G396" s="44"/>
      <c r="H396" s="44"/>
      <c r="I396" s="44"/>
      <c r="J396" s="49"/>
      <c r="K396" s="48"/>
      <c r="L396" s="198"/>
      <c r="M396" s="64"/>
      <c r="N396" s="204"/>
      <c r="O396" s="45"/>
      <c r="P396" s="45"/>
      <c r="Q396" s="45"/>
      <c r="R396" s="45"/>
      <c r="S396" s="45"/>
      <c r="T396" s="45"/>
      <c r="U396" s="45"/>
    </row>
    <row r="397" spans="1:21" ht="18.75" customHeight="1" x14ac:dyDescent="0.3">
      <c r="A397" s="47"/>
      <c r="B397" s="45"/>
      <c r="C397" s="46"/>
      <c r="D397" s="46"/>
      <c r="E397" s="46"/>
      <c r="F397" s="46"/>
      <c r="G397" s="44"/>
      <c r="H397" s="44"/>
      <c r="I397" s="44"/>
      <c r="J397" s="49"/>
      <c r="K397" s="48"/>
      <c r="L397" s="198"/>
      <c r="M397" s="64"/>
      <c r="N397" s="204"/>
      <c r="O397" s="45"/>
      <c r="P397" s="45"/>
      <c r="Q397" s="45"/>
      <c r="R397" s="45"/>
      <c r="S397" s="45"/>
      <c r="T397" s="45"/>
      <c r="U397" s="45"/>
    </row>
    <row r="398" spans="1:21" ht="18.75" customHeight="1" x14ac:dyDescent="0.3">
      <c r="A398" s="47"/>
      <c r="B398" s="45"/>
      <c r="C398" s="46"/>
      <c r="D398" s="46"/>
      <c r="E398" s="46"/>
      <c r="F398" s="46"/>
      <c r="G398" s="44"/>
      <c r="H398" s="44"/>
      <c r="I398" s="44"/>
      <c r="J398" s="49"/>
      <c r="K398" s="48"/>
      <c r="L398" s="198"/>
      <c r="M398" s="64"/>
      <c r="N398" s="204"/>
      <c r="O398" s="45"/>
      <c r="P398" s="45"/>
      <c r="Q398" s="45"/>
      <c r="R398" s="45"/>
      <c r="S398" s="45"/>
      <c r="T398" s="45"/>
      <c r="U398" s="45"/>
    </row>
    <row r="399" spans="1:21" ht="18.75" customHeight="1" x14ac:dyDescent="0.3">
      <c r="A399" s="47"/>
      <c r="B399" s="45"/>
      <c r="C399" s="46"/>
      <c r="D399" s="46"/>
      <c r="E399" s="46"/>
      <c r="F399" s="46"/>
      <c r="G399" s="44"/>
      <c r="H399" s="44"/>
      <c r="I399" s="44"/>
      <c r="J399" s="49"/>
      <c r="K399" s="48"/>
      <c r="L399" s="198"/>
      <c r="M399" s="64"/>
      <c r="N399" s="204"/>
      <c r="O399" s="45"/>
      <c r="P399" s="45"/>
      <c r="Q399" s="45"/>
      <c r="R399" s="45"/>
      <c r="S399" s="45"/>
      <c r="T399" s="45"/>
      <c r="U399" s="45"/>
    </row>
    <row r="400" spans="1:21" ht="18.75" customHeight="1" x14ac:dyDescent="0.3">
      <c r="A400" s="47"/>
      <c r="B400" s="45"/>
      <c r="C400" s="46"/>
      <c r="D400" s="46"/>
      <c r="E400" s="46"/>
      <c r="F400" s="46"/>
      <c r="G400" s="44"/>
      <c r="H400" s="44"/>
      <c r="I400" s="44"/>
      <c r="J400" s="49"/>
      <c r="K400" s="48"/>
      <c r="L400" s="198"/>
      <c r="M400" s="64"/>
      <c r="N400" s="204"/>
      <c r="O400" s="45"/>
      <c r="P400" s="45"/>
      <c r="Q400" s="45"/>
      <c r="R400" s="45"/>
      <c r="S400" s="45"/>
      <c r="T400" s="45"/>
      <c r="U400" s="45"/>
    </row>
    <row r="401" spans="1:21" ht="18.75" customHeight="1" x14ac:dyDescent="0.3">
      <c r="A401" s="47"/>
      <c r="B401" s="45"/>
      <c r="C401" s="46"/>
      <c r="D401" s="46"/>
      <c r="E401" s="46"/>
      <c r="F401" s="46"/>
      <c r="G401" s="44"/>
      <c r="H401" s="44"/>
      <c r="I401" s="44"/>
      <c r="J401" s="49"/>
      <c r="K401" s="48"/>
      <c r="L401" s="198"/>
      <c r="M401" s="64"/>
      <c r="N401" s="204"/>
      <c r="O401" s="45"/>
      <c r="P401" s="45"/>
      <c r="Q401" s="45"/>
      <c r="R401" s="45"/>
      <c r="S401" s="45"/>
      <c r="T401" s="45"/>
      <c r="U401" s="45"/>
    </row>
    <row r="402" spans="1:21" ht="18.75" customHeight="1" x14ac:dyDescent="0.3">
      <c r="A402" s="47"/>
      <c r="B402" s="45"/>
      <c r="C402" s="46"/>
      <c r="D402" s="46"/>
      <c r="E402" s="46"/>
      <c r="F402" s="46"/>
      <c r="G402" s="44"/>
      <c r="H402" s="44"/>
      <c r="I402" s="44"/>
      <c r="J402" s="49"/>
      <c r="K402" s="48"/>
      <c r="L402" s="198"/>
      <c r="M402" s="64"/>
      <c r="N402" s="204"/>
      <c r="O402" s="45"/>
      <c r="P402" s="45"/>
      <c r="Q402" s="45"/>
      <c r="R402" s="45"/>
      <c r="S402" s="45"/>
      <c r="T402" s="45"/>
      <c r="U402" s="45"/>
    </row>
    <row r="403" spans="1:21" ht="18.75" customHeight="1" x14ac:dyDescent="0.3">
      <c r="A403" s="47"/>
      <c r="B403" s="45"/>
      <c r="C403" s="46"/>
      <c r="D403" s="46"/>
      <c r="E403" s="46"/>
      <c r="F403" s="46"/>
      <c r="G403" s="44"/>
      <c r="H403" s="44"/>
      <c r="I403" s="44"/>
      <c r="J403" s="49"/>
      <c r="K403" s="48"/>
      <c r="L403" s="198"/>
      <c r="M403" s="64"/>
      <c r="N403" s="204"/>
      <c r="O403" s="45"/>
      <c r="P403" s="45"/>
      <c r="Q403" s="45"/>
      <c r="R403" s="45"/>
      <c r="S403" s="45"/>
      <c r="T403" s="45"/>
      <c r="U403" s="45"/>
    </row>
    <row r="404" spans="1:21" ht="18.75" customHeight="1" x14ac:dyDescent="0.3">
      <c r="A404" s="47"/>
      <c r="B404" s="45"/>
      <c r="C404" s="46"/>
      <c r="D404" s="46"/>
      <c r="E404" s="46"/>
      <c r="F404" s="46"/>
      <c r="G404" s="44"/>
      <c r="H404" s="44"/>
      <c r="I404" s="44"/>
      <c r="J404" s="49"/>
      <c r="K404" s="48"/>
      <c r="L404" s="198"/>
      <c r="M404" s="64"/>
      <c r="N404" s="204"/>
      <c r="O404" s="45"/>
      <c r="P404" s="45"/>
      <c r="Q404" s="45"/>
      <c r="R404" s="45"/>
      <c r="S404" s="45"/>
      <c r="T404" s="45"/>
      <c r="U404" s="45"/>
    </row>
    <row r="405" spans="1:21" ht="18.75" customHeight="1" x14ac:dyDescent="0.3">
      <c r="A405" s="47"/>
      <c r="B405" s="45"/>
      <c r="C405" s="46"/>
      <c r="D405" s="46"/>
      <c r="E405" s="46"/>
      <c r="F405" s="46"/>
      <c r="G405" s="44"/>
      <c r="H405" s="44"/>
      <c r="I405" s="44"/>
      <c r="J405" s="49"/>
      <c r="K405" s="48"/>
      <c r="L405" s="198"/>
      <c r="M405" s="64"/>
      <c r="N405" s="204"/>
      <c r="O405" s="45"/>
      <c r="P405" s="45"/>
      <c r="Q405" s="45"/>
      <c r="R405" s="45"/>
      <c r="S405" s="45"/>
      <c r="T405" s="45"/>
      <c r="U405" s="45"/>
    </row>
    <row r="406" spans="1:21" ht="18.75" customHeight="1" x14ac:dyDescent="0.3">
      <c r="A406" s="47"/>
      <c r="B406" s="45"/>
      <c r="C406" s="46"/>
      <c r="D406" s="46"/>
      <c r="E406" s="46"/>
      <c r="F406" s="46"/>
      <c r="G406" s="44"/>
      <c r="H406" s="44"/>
      <c r="I406" s="44"/>
      <c r="J406" s="49"/>
      <c r="K406" s="48"/>
      <c r="L406" s="198"/>
      <c r="M406" s="64"/>
      <c r="N406" s="204"/>
      <c r="O406" s="45"/>
      <c r="P406" s="45"/>
      <c r="Q406" s="45"/>
      <c r="R406" s="45"/>
      <c r="S406" s="45"/>
      <c r="T406" s="45"/>
      <c r="U406" s="45"/>
    </row>
    <row r="407" spans="1:21" ht="18.75" customHeight="1" x14ac:dyDescent="0.3">
      <c r="A407" s="47"/>
      <c r="B407" s="45"/>
      <c r="C407" s="46"/>
      <c r="D407" s="46"/>
      <c r="E407" s="46"/>
      <c r="F407" s="46"/>
      <c r="G407" s="44"/>
      <c r="H407" s="44"/>
      <c r="I407" s="44"/>
      <c r="J407" s="49"/>
      <c r="K407" s="48"/>
      <c r="L407" s="198"/>
      <c r="M407" s="64"/>
      <c r="N407" s="204"/>
      <c r="O407" s="45"/>
      <c r="P407" s="45"/>
      <c r="Q407" s="45"/>
      <c r="R407" s="45"/>
      <c r="S407" s="45"/>
      <c r="T407" s="45"/>
      <c r="U407" s="45"/>
    </row>
    <row r="408" spans="1:21" ht="18.75" customHeight="1" x14ac:dyDescent="0.3">
      <c r="A408" s="47"/>
      <c r="B408" s="45"/>
      <c r="C408" s="46"/>
      <c r="D408" s="46"/>
      <c r="E408" s="46"/>
      <c r="F408" s="46"/>
      <c r="G408" s="44"/>
      <c r="H408" s="44"/>
      <c r="I408" s="44"/>
      <c r="J408" s="49"/>
      <c r="K408" s="48"/>
      <c r="L408" s="198"/>
      <c r="M408" s="64"/>
      <c r="N408" s="204"/>
      <c r="O408" s="45"/>
      <c r="P408" s="45"/>
      <c r="Q408" s="45"/>
      <c r="R408" s="45"/>
      <c r="S408" s="45"/>
      <c r="T408" s="45"/>
      <c r="U408" s="45"/>
    </row>
    <row r="409" spans="1:21" ht="18.75" customHeight="1" x14ac:dyDescent="0.3">
      <c r="A409" s="47"/>
      <c r="B409" s="45"/>
      <c r="C409" s="46"/>
      <c r="D409" s="46"/>
      <c r="E409" s="46"/>
      <c r="F409" s="46"/>
      <c r="G409" s="44"/>
      <c r="H409" s="44"/>
      <c r="I409" s="44"/>
      <c r="J409" s="49"/>
      <c r="K409" s="48"/>
      <c r="L409" s="198"/>
      <c r="M409" s="64"/>
      <c r="N409" s="204"/>
      <c r="O409" s="45"/>
      <c r="P409" s="45"/>
      <c r="Q409" s="45"/>
      <c r="R409" s="45"/>
      <c r="S409" s="45"/>
      <c r="T409" s="45"/>
      <c r="U409" s="45"/>
    </row>
    <row r="410" spans="1:21" ht="18.75" customHeight="1" x14ac:dyDescent="0.3">
      <c r="A410" s="47"/>
      <c r="B410" s="45"/>
      <c r="C410" s="46"/>
      <c r="D410" s="46"/>
      <c r="E410" s="46"/>
      <c r="F410" s="46"/>
      <c r="G410" s="44"/>
      <c r="H410" s="44"/>
      <c r="I410" s="44"/>
      <c r="J410" s="49"/>
      <c r="K410" s="48"/>
      <c r="L410" s="198"/>
      <c r="M410" s="64"/>
      <c r="N410" s="204"/>
      <c r="O410" s="45"/>
      <c r="P410" s="45"/>
      <c r="Q410" s="45"/>
      <c r="R410" s="45"/>
      <c r="S410" s="45"/>
      <c r="T410" s="45"/>
      <c r="U410" s="45"/>
    </row>
    <row r="411" spans="1:21" ht="18.75" customHeight="1" x14ac:dyDescent="0.3">
      <c r="A411" s="47"/>
      <c r="B411" s="45"/>
      <c r="C411" s="46"/>
      <c r="D411" s="46"/>
      <c r="E411" s="46"/>
      <c r="F411" s="46"/>
      <c r="G411" s="44"/>
      <c r="H411" s="44"/>
      <c r="I411" s="44"/>
      <c r="J411" s="49"/>
      <c r="K411" s="48"/>
      <c r="L411" s="198"/>
      <c r="M411" s="64"/>
      <c r="N411" s="204"/>
      <c r="O411" s="45"/>
      <c r="P411" s="45"/>
      <c r="Q411" s="45"/>
      <c r="R411" s="45"/>
      <c r="S411" s="45"/>
      <c r="T411" s="45"/>
      <c r="U411" s="45"/>
    </row>
    <row r="412" spans="1:21" ht="18.75" customHeight="1" x14ac:dyDescent="0.3">
      <c r="A412" s="47"/>
      <c r="B412" s="45"/>
      <c r="C412" s="46"/>
      <c r="D412" s="46"/>
      <c r="E412" s="46"/>
      <c r="F412" s="46"/>
      <c r="G412" s="44"/>
      <c r="H412" s="44"/>
      <c r="I412" s="44"/>
      <c r="J412" s="49"/>
      <c r="K412" s="48"/>
      <c r="L412" s="198"/>
      <c r="M412" s="64"/>
      <c r="N412" s="204"/>
      <c r="O412" s="45"/>
      <c r="P412" s="45"/>
      <c r="Q412" s="45"/>
      <c r="R412" s="45"/>
      <c r="S412" s="45"/>
      <c r="T412" s="45"/>
      <c r="U412" s="45"/>
    </row>
    <row r="413" spans="1:21" ht="18.75" customHeight="1" x14ac:dyDescent="0.3">
      <c r="A413" s="47"/>
      <c r="B413" s="45"/>
      <c r="C413" s="46"/>
      <c r="D413" s="46"/>
      <c r="E413" s="46"/>
      <c r="F413" s="46"/>
      <c r="G413" s="44"/>
      <c r="H413" s="44"/>
      <c r="I413" s="44"/>
      <c r="J413" s="49"/>
      <c r="K413" s="48"/>
      <c r="L413" s="198"/>
      <c r="M413" s="64"/>
      <c r="N413" s="204"/>
      <c r="O413" s="45"/>
      <c r="P413" s="45"/>
      <c r="Q413" s="45"/>
      <c r="R413" s="45"/>
      <c r="S413" s="45"/>
      <c r="T413" s="45"/>
      <c r="U413" s="45"/>
    </row>
    <row r="414" spans="1:21" ht="18.75" customHeight="1" x14ac:dyDescent="0.3">
      <c r="A414" s="47"/>
      <c r="B414" s="45"/>
      <c r="C414" s="46"/>
      <c r="D414" s="46"/>
      <c r="E414" s="46"/>
      <c r="F414" s="46"/>
      <c r="G414" s="44"/>
      <c r="H414" s="44"/>
      <c r="I414" s="44"/>
      <c r="J414" s="49"/>
      <c r="K414" s="48"/>
      <c r="L414" s="198"/>
      <c r="M414" s="64"/>
      <c r="N414" s="204"/>
      <c r="O414" s="45"/>
      <c r="P414" s="45"/>
      <c r="Q414" s="45"/>
      <c r="R414" s="45"/>
      <c r="S414" s="45"/>
      <c r="T414" s="45"/>
      <c r="U414" s="45"/>
    </row>
    <row r="415" spans="1:21" ht="18.75" customHeight="1" x14ac:dyDescent="0.3">
      <c r="A415" s="47"/>
      <c r="B415" s="45"/>
      <c r="C415" s="46"/>
      <c r="D415" s="46"/>
      <c r="E415" s="46"/>
      <c r="F415" s="46"/>
      <c r="G415" s="44"/>
      <c r="H415" s="44"/>
      <c r="I415" s="44"/>
      <c r="J415" s="49"/>
      <c r="K415" s="48"/>
      <c r="L415" s="198"/>
      <c r="M415" s="64"/>
      <c r="N415" s="204"/>
      <c r="O415" s="45"/>
      <c r="P415" s="45"/>
      <c r="Q415" s="45"/>
      <c r="R415" s="45"/>
      <c r="S415" s="45"/>
      <c r="T415" s="45"/>
      <c r="U415" s="45"/>
    </row>
    <row r="416" spans="1:21" ht="18.75" customHeight="1" x14ac:dyDescent="0.3">
      <c r="A416" s="47"/>
      <c r="B416" s="45"/>
      <c r="C416" s="46"/>
      <c r="D416" s="46"/>
      <c r="E416" s="46"/>
      <c r="F416" s="46"/>
      <c r="G416" s="44"/>
      <c r="H416" s="44"/>
      <c r="I416" s="44"/>
      <c r="J416" s="49"/>
      <c r="K416" s="48"/>
      <c r="L416" s="198"/>
      <c r="M416" s="64"/>
      <c r="N416" s="204"/>
      <c r="O416" s="45"/>
      <c r="P416" s="45"/>
      <c r="Q416" s="45"/>
      <c r="R416" s="45"/>
      <c r="S416" s="45"/>
      <c r="T416" s="45"/>
      <c r="U416" s="45"/>
    </row>
    <row r="417" spans="1:21" ht="18.75" customHeight="1" x14ac:dyDescent="0.3">
      <c r="A417" s="47"/>
      <c r="B417" s="45"/>
      <c r="C417" s="46"/>
      <c r="D417" s="46"/>
      <c r="E417" s="46"/>
      <c r="F417" s="46"/>
      <c r="G417" s="44"/>
      <c r="H417" s="44"/>
      <c r="I417" s="44"/>
      <c r="J417" s="49"/>
      <c r="K417" s="48"/>
      <c r="L417" s="198"/>
      <c r="M417" s="64"/>
      <c r="N417" s="204"/>
      <c r="O417" s="45"/>
      <c r="P417" s="45"/>
      <c r="Q417" s="45"/>
      <c r="R417" s="45"/>
      <c r="S417" s="45"/>
      <c r="T417" s="45"/>
      <c r="U417" s="45"/>
    </row>
    <row r="418" spans="1:21" ht="18.75" customHeight="1" x14ac:dyDescent="0.3">
      <c r="A418" s="47"/>
      <c r="B418" s="45"/>
      <c r="C418" s="46"/>
      <c r="D418" s="46"/>
      <c r="E418" s="46"/>
      <c r="F418" s="46"/>
      <c r="G418" s="44"/>
      <c r="H418" s="44"/>
      <c r="I418" s="44"/>
      <c r="J418" s="49"/>
      <c r="K418" s="48"/>
      <c r="L418" s="198"/>
      <c r="M418" s="64"/>
      <c r="N418" s="204"/>
      <c r="O418" s="45"/>
      <c r="P418" s="45"/>
      <c r="Q418" s="45"/>
      <c r="R418" s="45"/>
      <c r="S418" s="45"/>
      <c r="T418" s="45"/>
      <c r="U418" s="45"/>
    </row>
    <row r="419" spans="1:21" ht="18.75" customHeight="1" x14ac:dyDescent="0.3">
      <c r="A419" s="47"/>
      <c r="B419" s="45"/>
      <c r="C419" s="46"/>
      <c r="D419" s="46"/>
      <c r="E419" s="46"/>
      <c r="F419" s="46"/>
      <c r="G419" s="44"/>
      <c r="H419" s="44"/>
      <c r="I419" s="44"/>
      <c r="J419" s="49"/>
      <c r="K419" s="48"/>
      <c r="L419" s="198"/>
      <c r="M419" s="64"/>
      <c r="N419" s="204"/>
      <c r="O419" s="45"/>
      <c r="P419" s="45"/>
      <c r="Q419" s="45"/>
      <c r="R419" s="45"/>
      <c r="S419" s="45"/>
      <c r="T419" s="45"/>
      <c r="U419" s="45"/>
    </row>
    <row r="420" spans="1:21" ht="18.75" customHeight="1" x14ac:dyDescent="0.3">
      <c r="A420" s="47"/>
      <c r="B420" s="45"/>
      <c r="C420" s="46"/>
      <c r="D420" s="46"/>
      <c r="E420" s="46"/>
      <c r="F420" s="46"/>
      <c r="G420" s="44"/>
      <c r="H420" s="44"/>
      <c r="I420" s="44"/>
      <c r="J420" s="49"/>
      <c r="K420" s="48"/>
      <c r="L420" s="198"/>
      <c r="M420" s="64"/>
      <c r="N420" s="204"/>
      <c r="O420" s="45"/>
      <c r="P420" s="45"/>
      <c r="Q420" s="45"/>
      <c r="R420" s="45"/>
      <c r="S420" s="45"/>
      <c r="T420" s="45"/>
      <c r="U420" s="45"/>
    </row>
    <row r="421" spans="1:21" ht="18.75" customHeight="1" x14ac:dyDescent="0.3">
      <c r="A421" s="47"/>
      <c r="B421" s="45"/>
      <c r="C421" s="46"/>
      <c r="D421" s="46"/>
      <c r="E421" s="46"/>
      <c r="F421" s="46"/>
      <c r="G421" s="44"/>
      <c r="H421" s="44"/>
      <c r="I421" s="44"/>
      <c r="J421" s="49"/>
      <c r="K421" s="48"/>
      <c r="L421" s="198"/>
      <c r="M421" s="64"/>
      <c r="N421" s="204"/>
      <c r="O421" s="45"/>
      <c r="P421" s="45"/>
      <c r="Q421" s="45"/>
      <c r="R421" s="45"/>
      <c r="S421" s="45"/>
      <c r="T421" s="45"/>
      <c r="U421" s="45"/>
    </row>
    <row r="422" spans="1:21" ht="18.75" customHeight="1" x14ac:dyDescent="0.3">
      <c r="A422" s="47"/>
      <c r="B422" s="45"/>
      <c r="C422" s="46"/>
      <c r="D422" s="46"/>
      <c r="E422" s="46"/>
      <c r="F422" s="46"/>
      <c r="G422" s="44"/>
      <c r="H422" s="44"/>
      <c r="I422" s="44"/>
      <c r="J422" s="49"/>
      <c r="K422" s="48"/>
      <c r="L422" s="198"/>
      <c r="M422" s="64"/>
      <c r="N422" s="204"/>
      <c r="O422" s="45"/>
      <c r="P422" s="45"/>
      <c r="Q422" s="45"/>
      <c r="R422" s="45"/>
      <c r="S422" s="45"/>
      <c r="T422" s="45"/>
      <c r="U422" s="45"/>
    </row>
    <row r="423" spans="1:21" ht="18.75" customHeight="1" x14ac:dyDescent="0.3">
      <c r="A423" s="47"/>
      <c r="B423" s="45"/>
      <c r="C423" s="46"/>
      <c r="D423" s="46"/>
      <c r="E423" s="46"/>
      <c r="F423" s="46"/>
      <c r="G423" s="44"/>
      <c r="H423" s="44"/>
      <c r="I423" s="44"/>
      <c r="J423" s="49"/>
      <c r="K423" s="48"/>
      <c r="L423" s="198"/>
      <c r="M423" s="64"/>
      <c r="N423" s="204"/>
      <c r="O423" s="45"/>
      <c r="P423" s="45"/>
      <c r="Q423" s="45"/>
      <c r="R423" s="45"/>
      <c r="S423" s="45"/>
      <c r="T423" s="45"/>
      <c r="U423" s="45"/>
    </row>
    <row r="424" spans="1:21" ht="18.75" customHeight="1" x14ac:dyDescent="0.3">
      <c r="A424" s="47"/>
      <c r="B424" s="45"/>
      <c r="C424" s="46"/>
      <c r="D424" s="46"/>
      <c r="E424" s="46"/>
      <c r="F424" s="46"/>
      <c r="G424" s="44"/>
      <c r="H424" s="44"/>
      <c r="I424" s="44"/>
      <c r="J424" s="49"/>
      <c r="K424" s="48"/>
      <c r="L424" s="198"/>
      <c r="M424" s="64"/>
      <c r="N424" s="204"/>
      <c r="O424" s="45"/>
      <c r="P424" s="45"/>
      <c r="Q424" s="45"/>
      <c r="R424" s="45"/>
      <c r="S424" s="45"/>
      <c r="T424" s="45"/>
      <c r="U424" s="45"/>
    </row>
    <row r="425" spans="1:21" ht="18.75" customHeight="1" x14ac:dyDescent="0.3">
      <c r="A425" s="47"/>
      <c r="B425" s="45"/>
      <c r="C425" s="46"/>
      <c r="D425" s="46"/>
      <c r="E425" s="46"/>
      <c r="F425" s="46"/>
      <c r="G425" s="44"/>
      <c r="H425" s="44"/>
      <c r="I425" s="44"/>
      <c r="J425" s="49"/>
      <c r="K425" s="48"/>
      <c r="L425" s="198"/>
      <c r="M425" s="64"/>
      <c r="N425" s="204"/>
      <c r="O425" s="45"/>
      <c r="P425" s="45"/>
      <c r="Q425" s="45"/>
      <c r="R425" s="45"/>
      <c r="S425" s="45"/>
      <c r="T425" s="45"/>
      <c r="U425" s="45"/>
    </row>
    <row r="426" spans="1:21" ht="18.75" customHeight="1" x14ac:dyDescent="0.3">
      <c r="A426" s="47"/>
      <c r="B426" s="45"/>
      <c r="C426" s="46"/>
      <c r="D426" s="46"/>
      <c r="E426" s="46"/>
      <c r="F426" s="46"/>
      <c r="G426" s="44"/>
      <c r="H426" s="44"/>
      <c r="I426" s="44"/>
      <c r="J426" s="49"/>
      <c r="K426" s="48"/>
      <c r="L426" s="198"/>
      <c r="M426" s="64"/>
      <c r="N426" s="204"/>
      <c r="O426" s="45"/>
      <c r="P426" s="45"/>
      <c r="Q426" s="45"/>
      <c r="R426" s="45"/>
      <c r="S426" s="45"/>
      <c r="T426" s="45"/>
      <c r="U426" s="45"/>
    </row>
    <row r="427" spans="1:21" ht="18.75" customHeight="1" x14ac:dyDescent="0.3">
      <c r="A427" s="47"/>
      <c r="B427" s="45"/>
      <c r="C427" s="46"/>
      <c r="D427" s="46"/>
      <c r="E427" s="46"/>
      <c r="F427" s="46"/>
      <c r="G427" s="44"/>
      <c r="H427" s="44"/>
      <c r="I427" s="44"/>
      <c r="J427" s="49"/>
      <c r="K427" s="48"/>
      <c r="L427" s="198"/>
      <c r="M427" s="64"/>
      <c r="N427" s="204"/>
      <c r="O427" s="45"/>
      <c r="P427" s="45"/>
      <c r="Q427" s="45"/>
      <c r="R427" s="45"/>
      <c r="S427" s="45"/>
      <c r="T427" s="45"/>
      <c r="U427" s="45"/>
    </row>
    <row r="428" spans="1:21" ht="18.75" customHeight="1" x14ac:dyDescent="0.3">
      <c r="A428" s="47"/>
      <c r="B428" s="45"/>
      <c r="C428" s="46"/>
      <c r="D428" s="46"/>
      <c r="E428" s="46"/>
      <c r="F428" s="46"/>
      <c r="G428" s="44"/>
      <c r="H428" s="44"/>
      <c r="I428" s="44"/>
      <c r="J428" s="49"/>
      <c r="K428" s="48"/>
      <c r="L428" s="198"/>
      <c r="M428" s="64"/>
      <c r="N428" s="204"/>
      <c r="O428" s="45"/>
      <c r="P428" s="45"/>
      <c r="Q428" s="45"/>
      <c r="R428" s="45"/>
      <c r="S428" s="45"/>
      <c r="T428" s="45"/>
      <c r="U428" s="45"/>
    </row>
    <row r="429" spans="1:21" ht="18.75" customHeight="1" x14ac:dyDescent="0.3">
      <c r="A429" s="47"/>
      <c r="B429" s="45"/>
      <c r="C429" s="46"/>
      <c r="D429" s="46"/>
      <c r="E429" s="46"/>
      <c r="F429" s="46"/>
      <c r="G429" s="44"/>
      <c r="H429" s="44"/>
      <c r="I429" s="44"/>
      <c r="J429" s="49"/>
      <c r="K429" s="48"/>
      <c r="L429" s="198"/>
      <c r="M429" s="64"/>
      <c r="N429" s="204"/>
      <c r="O429" s="45"/>
      <c r="P429" s="45"/>
      <c r="Q429" s="45"/>
      <c r="R429" s="45"/>
      <c r="S429" s="45"/>
      <c r="T429" s="45"/>
      <c r="U429" s="45"/>
    </row>
    <row r="430" spans="1:21" ht="18.75" customHeight="1" x14ac:dyDescent="0.3">
      <c r="A430" s="47"/>
      <c r="B430" s="45"/>
      <c r="C430" s="46"/>
      <c r="D430" s="46"/>
      <c r="E430" s="46"/>
      <c r="F430" s="46"/>
      <c r="G430" s="44"/>
      <c r="H430" s="44"/>
      <c r="I430" s="44"/>
      <c r="J430" s="49"/>
      <c r="K430" s="48"/>
      <c r="L430" s="198"/>
      <c r="M430" s="64"/>
      <c r="N430" s="204"/>
      <c r="O430" s="45"/>
      <c r="P430" s="45"/>
      <c r="Q430" s="45"/>
      <c r="R430" s="45"/>
      <c r="S430" s="45"/>
      <c r="T430" s="45"/>
      <c r="U430" s="45"/>
    </row>
    <row r="431" spans="1:21" ht="18.75" customHeight="1" x14ac:dyDescent="0.3">
      <c r="A431" s="47"/>
      <c r="B431" s="45"/>
      <c r="C431" s="46"/>
      <c r="D431" s="46"/>
      <c r="E431" s="46"/>
      <c r="F431" s="46"/>
      <c r="G431" s="44"/>
      <c r="H431" s="44"/>
      <c r="I431" s="44"/>
      <c r="J431" s="49"/>
      <c r="K431" s="48"/>
      <c r="L431" s="198"/>
      <c r="M431" s="64"/>
      <c r="N431" s="204"/>
      <c r="O431" s="45"/>
      <c r="P431" s="45"/>
      <c r="Q431" s="45"/>
      <c r="R431" s="45"/>
      <c r="S431" s="45"/>
      <c r="T431" s="45"/>
      <c r="U431" s="45"/>
    </row>
    <row r="432" spans="1:21" ht="18.75" customHeight="1" x14ac:dyDescent="0.3">
      <c r="A432" s="47"/>
      <c r="B432" s="45"/>
      <c r="C432" s="46"/>
      <c r="D432" s="46"/>
      <c r="E432" s="46"/>
      <c r="F432" s="46"/>
      <c r="G432" s="44"/>
      <c r="H432" s="44"/>
      <c r="I432" s="44"/>
      <c r="J432" s="49"/>
      <c r="K432" s="48"/>
      <c r="L432" s="198"/>
      <c r="M432" s="64"/>
      <c r="N432" s="204"/>
      <c r="O432" s="45"/>
      <c r="P432" s="45"/>
      <c r="Q432" s="45"/>
      <c r="R432" s="45"/>
      <c r="S432" s="45"/>
      <c r="T432" s="45"/>
      <c r="U432" s="45"/>
    </row>
    <row r="433" spans="1:21" ht="18.75" customHeight="1" x14ac:dyDescent="0.3">
      <c r="A433" s="47"/>
      <c r="B433" s="45"/>
      <c r="C433" s="46"/>
      <c r="D433" s="46"/>
      <c r="E433" s="46"/>
      <c r="F433" s="46"/>
      <c r="G433" s="44"/>
      <c r="H433" s="44"/>
      <c r="I433" s="44"/>
      <c r="J433" s="49"/>
      <c r="K433" s="48"/>
      <c r="L433" s="198"/>
      <c r="M433" s="64"/>
      <c r="N433" s="204"/>
      <c r="O433" s="45"/>
      <c r="P433" s="45"/>
      <c r="Q433" s="45"/>
      <c r="R433" s="45"/>
      <c r="S433" s="45"/>
      <c r="T433" s="45"/>
      <c r="U433" s="45"/>
    </row>
    <row r="434" spans="1:21" ht="18.75" customHeight="1" x14ac:dyDescent="0.3">
      <c r="A434" s="47"/>
      <c r="B434" s="45"/>
      <c r="C434" s="46"/>
      <c r="D434" s="46"/>
      <c r="E434" s="46"/>
      <c r="F434" s="46"/>
      <c r="G434" s="44"/>
      <c r="H434" s="44"/>
      <c r="I434" s="44"/>
      <c r="J434" s="49"/>
      <c r="K434" s="48"/>
      <c r="L434" s="198"/>
      <c r="M434" s="64"/>
      <c r="N434" s="204"/>
      <c r="O434" s="45"/>
      <c r="P434" s="45"/>
      <c r="Q434" s="45"/>
      <c r="R434" s="45"/>
      <c r="S434" s="45"/>
      <c r="T434" s="45"/>
      <c r="U434" s="45"/>
    </row>
    <row r="435" spans="1:21" ht="18.75" customHeight="1" x14ac:dyDescent="0.3">
      <c r="A435" s="47"/>
      <c r="B435" s="45"/>
      <c r="C435" s="46"/>
      <c r="D435" s="46"/>
      <c r="E435" s="46"/>
      <c r="F435" s="46"/>
      <c r="G435" s="44"/>
      <c r="H435" s="44"/>
      <c r="I435" s="44"/>
      <c r="J435" s="49"/>
      <c r="K435" s="48"/>
      <c r="L435" s="198"/>
      <c r="M435" s="64"/>
      <c r="N435" s="204"/>
      <c r="O435" s="45"/>
      <c r="P435" s="45"/>
      <c r="Q435" s="45"/>
      <c r="R435" s="45"/>
      <c r="S435" s="45"/>
      <c r="T435" s="45"/>
      <c r="U435" s="45"/>
    </row>
    <row r="436" spans="1:21" ht="18.75" customHeight="1" x14ac:dyDescent="0.3">
      <c r="A436" s="47"/>
      <c r="B436" s="45"/>
      <c r="C436" s="46"/>
      <c r="D436" s="46"/>
      <c r="E436" s="46"/>
      <c r="F436" s="46"/>
      <c r="G436" s="44"/>
      <c r="H436" s="44"/>
      <c r="I436" s="44"/>
      <c r="J436" s="49"/>
      <c r="K436" s="48"/>
      <c r="L436" s="198"/>
      <c r="M436" s="64"/>
      <c r="N436" s="204"/>
      <c r="O436" s="45"/>
      <c r="P436" s="45"/>
      <c r="Q436" s="45"/>
      <c r="R436" s="45"/>
      <c r="S436" s="45"/>
      <c r="T436" s="45"/>
      <c r="U436" s="45"/>
    </row>
    <row r="437" spans="1:21" ht="18.75" customHeight="1" x14ac:dyDescent="0.3">
      <c r="A437" s="47"/>
      <c r="B437" s="45"/>
      <c r="C437" s="46"/>
      <c r="D437" s="46"/>
      <c r="E437" s="46"/>
      <c r="F437" s="46"/>
      <c r="G437" s="44"/>
      <c r="H437" s="44"/>
      <c r="I437" s="44"/>
      <c r="J437" s="49"/>
      <c r="K437" s="48"/>
      <c r="L437" s="198"/>
      <c r="M437" s="64"/>
      <c r="N437" s="204"/>
      <c r="O437" s="45"/>
      <c r="P437" s="45"/>
      <c r="Q437" s="45"/>
      <c r="R437" s="45"/>
      <c r="S437" s="45"/>
      <c r="T437" s="45"/>
      <c r="U437" s="45"/>
    </row>
    <row r="438" spans="1:21" ht="18.75" customHeight="1" x14ac:dyDescent="0.3">
      <c r="A438" s="47"/>
      <c r="B438" s="45"/>
      <c r="C438" s="46"/>
      <c r="D438" s="46"/>
      <c r="E438" s="46"/>
      <c r="F438" s="46"/>
      <c r="G438" s="44"/>
      <c r="H438" s="44"/>
      <c r="I438" s="44"/>
      <c r="J438" s="49"/>
      <c r="K438" s="48"/>
      <c r="L438" s="198"/>
      <c r="M438" s="64"/>
      <c r="N438" s="204"/>
      <c r="O438" s="45"/>
      <c r="P438" s="45"/>
      <c r="Q438" s="45"/>
      <c r="R438" s="45"/>
      <c r="S438" s="45"/>
      <c r="T438" s="45"/>
      <c r="U438" s="45"/>
    </row>
    <row r="439" spans="1:21" ht="18.75" customHeight="1" x14ac:dyDescent="0.3">
      <c r="A439" s="47"/>
      <c r="B439" s="45"/>
      <c r="C439" s="46"/>
      <c r="D439" s="46"/>
      <c r="E439" s="46"/>
      <c r="F439" s="46"/>
      <c r="G439" s="44"/>
      <c r="H439" s="44"/>
      <c r="I439" s="44"/>
      <c r="J439" s="49"/>
      <c r="K439" s="48"/>
      <c r="L439" s="198"/>
      <c r="M439" s="64"/>
      <c r="N439" s="204"/>
      <c r="O439" s="45"/>
      <c r="P439" s="45"/>
      <c r="Q439" s="45"/>
      <c r="R439" s="45"/>
      <c r="S439" s="45"/>
      <c r="T439" s="45"/>
      <c r="U439" s="45"/>
    </row>
    <row r="440" spans="1:21" ht="18.75" customHeight="1" x14ac:dyDescent="0.3">
      <c r="A440" s="47"/>
      <c r="B440" s="45"/>
      <c r="C440" s="46"/>
      <c r="D440" s="46"/>
      <c r="E440" s="46"/>
      <c r="F440" s="46"/>
      <c r="G440" s="44"/>
      <c r="H440" s="44"/>
      <c r="I440" s="44"/>
      <c r="J440" s="49"/>
      <c r="K440" s="48"/>
      <c r="L440" s="198"/>
      <c r="M440" s="64"/>
      <c r="N440" s="204"/>
      <c r="O440" s="45"/>
      <c r="P440" s="45"/>
      <c r="Q440" s="45"/>
      <c r="R440" s="45"/>
      <c r="S440" s="45"/>
      <c r="T440" s="45"/>
      <c r="U440" s="45"/>
    </row>
    <row r="441" spans="1:21" ht="18.75" customHeight="1" x14ac:dyDescent="0.3">
      <c r="A441" s="47"/>
      <c r="B441" s="45"/>
      <c r="C441" s="46"/>
      <c r="D441" s="46"/>
      <c r="E441" s="46"/>
      <c r="F441" s="46"/>
      <c r="G441" s="44"/>
      <c r="H441" s="44"/>
      <c r="I441" s="44"/>
      <c r="J441" s="49"/>
      <c r="K441" s="48"/>
      <c r="L441" s="198"/>
      <c r="M441" s="64"/>
      <c r="N441" s="204"/>
      <c r="O441" s="45"/>
      <c r="P441" s="45"/>
      <c r="Q441" s="45"/>
      <c r="R441" s="45"/>
      <c r="S441" s="45"/>
      <c r="T441" s="45"/>
      <c r="U441" s="45"/>
    </row>
    <row r="442" spans="1:21" ht="18.75" customHeight="1" x14ac:dyDescent="0.3">
      <c r="A442" s="47"/>
      <c r="B442" s="45"/>
      <c r="C442" s="46"/>
      <c r="D442" s="46"/>
      <c r="E442" s="46"/>
      <c r="F442" s="46"/>
      <c r="G442" s="44"/>
      <c r="H442" s="44"/>
      <c r="I442" s="44"/>
      <c r="J442" s="49"/>
      <c r="K442" s="48"/>
      <c r="L442" s="198"/>
      <c r="M442" s="64"/>
      <c r="N442" s="204"/>
      <c r="O442" s="45"/>
      <c r="P442" s="45"/>
      <c r="Q442" s="45"/>
      <c r="R442" s="45"/>
      <c r="S442" s="45"/>
      <c r="T442" s="45"/>
      <c r="U442" s="45"/>
    </row>
    <row r="443" spans="1:21" ht="18.75" customHeight="1" x14ac:dyDescent="0.3">
      <c r="A443" s="47"/>
      <c r="B443" s="45"/>
      <c r="C443" s="46"/>
      <c r="D443" s="46"/>
      <c r="E443" s="46"/>
      <c r="F443" s="46"/>
      <c r="G443" s="44"/>
      <c r="H443" s="44"/>
      <c r="I443" s="44"/>
      <c r="J443" s="49"/>
      <c r="K443" s="48"/>
      <c r="L443" s="198"/>
      <c r="M443" s="64"/>
      <c r="N443" s="204"/>
      <c r="O443" s="45"/>
      <c r="P443" s="45"/>
      <c r="Q443" s="45"/>
      <c r="R443" s="45"/>
      <c r="S443" s="45"/>
      <c r="T443" s="45"/>
      <c r="U443" s="45"/>
    </row>
    <row r="444" spans="1:21" ht="18.75" customHeight="1" x14ac:dyDescent="0.3">
      <c r="A444" s="47"/>
      <c r="B444" s="45"/>
      <c r="C444" s="46"/>
      <c r="D444" s="46"/>
      <c r="E444" s="46"/>
      <c r="F444" s="46"/>
      <c r="G444" s="44"/>
      <c r="H444" s="44"/>
      <c r="I444" s="44"/>
      <c r="J444" s="49"/>
      <c r="K444" s="48"/>
      <c r="L444" s="198"/>
      <c r="M444" s="64"/>
      <c r="N444" s="204"/>
      <c r="O444" s="45"/>
      <c r="P444" s="45"/>
      <c r="Q444" s="45"/>
      <c r="R444" s="45"/>
      <c r="S444" s="45"/>
      <c r="T444" s="45"/>
      <c r="U444" s="45"/>
    </row>
    <row r="445" spans="1:21" ht="18.75" customHeight="1" x14ac:dyDescent="0.3">
      <c r="A445" s="47"/>
      <c r="B445" s="45"/>
      <c r="C445" s="46"/>
      <c r="D445" s="46"/>
      <c r="E445" s="46"/>
      <c r="F445" s="46"/>
      <c r="G445" s="44"/>
      <c r="H445" s="44"/>
      <c r="I445" s="44"/>
      <c r="J445" s="49"/>
      <c r="K445" s="48"/>
      <c r="L445" s="198"/>
      <c r="M445" s="64"/>
      <c r="N445" s="204"/>
      <c r="O445" s="45"/>
      <c r="P445" s="45"/>
      <c r="Q445" s="45"/>
      <c r="R445" s="45"/>
      <c r="S445" s="45"/>
      <c r="T445" s="45"/>
      <c r="U445" s="45"/>
    </row>
    <row r="446" spans="1:21" ht="18.75" customHeight="1" x14ac:dyDescent="0.3">
      <c r="A446" s="47"/>
      <c r="B446" s="45"/>
      <c r="C446" s="46"/>
      <c r="D446" s="46"/>
      <c r="E446" s="46"/>
      <c r="F446" s="46"/>
      <c r="G446" s="44"/>
      <c r="H446" s="44"/>
      <c r="I446" s="44"/>
      <c r="J446" s="49"/>
      <c r="K446" s="48"/>
      <c r="L446" s="198"/>
      <c r="M446" s="64"/>
      <c r="N446" s="204"/>
      <c r="O446" s="45"/>
      <c r="P446" s="45"/>
      <c r="Q446" s="45"/>
      <c r="R446" s="45"/>
      <c r="S446" s="45"/>
      <c r="T446" s="45"/>
      <c r="U446" s="45"/>
    </row>
    <row r="447" spans="1:21" ht="18.75" customHeight="1" x14ac:dyDescent="0.3">
      <c r="A447" s="47"/>
      <c r="B447" s="45"/>
      <c r="C447" s="46"/>
      <c r="D447" s="46"/>
      <c r="E447" s="46"/>
      <c r="F447" s="46"/>
      <c r="G447" s="44"/>
      <c r="H447" s="44"/>
      <c r="I447" s="44"/>
      <c r="J447" s="49"/>
      <c r="K447" s="48"/>
      <c r="L447" s="198"/>
      <c r="M447" s="64"/>
      <c r="N447" s="204"/>
      <c r="O447" s="45"/>
      <c r="P447" s="45"/>
      <c r="Q447" s="45"/>
      <c r="R447" s="45"/>
      <c r="S447" s="45"/>
      <c r="T447" s="45"/>
      <c r="U447" s="45"/>
    </row>
    <row r="448" spans="1:21" ht="18.75" customHeight="1" x14ac:dyDescent="0.3">
      <c r="A448" s="47"/>
      <c r="B448" s="45"/>
      <c r="C448" s="46"/>
      <c r="D448" s="46"/>
      <c r="E448" s="46"/>
      <c r="F448" s="46"/>
      <c r="G448" s="44"/>
      <c r="H448" s="44"/>
      <c r="I448" s="44"/>
      <c r="J448" s="49"/>
      <c r="K448" s="48"/>
      <c r="L448" s="198"/>
      <c r="M448" s="64"/>
      <c r="N448" s="204"/>
      <c r="O448" s="45"/>
      <c r="P448" s="45"/>
      <c r="Q448" s="45"/>
      <c r="R448" s="45"/>
      <c r="S448" s="45"/>
      <c r="T448" s="45"/>
      <c r="U448" s="45"/>
    </row>
    <row r="449" spans="1:21" ht="18.75" customHeight="1" x14ac:dyDescent="0.3">
      <c r="A449" s="47"/>
      <c r="B449" s="45"/>
      <c r="C449" s="46"/>
      <c r="D449" s="46"/>
      <c r="E449" s="46"/>
      <c r="F449" s="46"/>
      <c r="G449" s="44"/>
      <c r="H449" s="44"/>
      <c r="I449" s="44"/>
      <c r="J449" s="49"/>
      <c r="K449" s="48"/>
      <c r="L449" s="198"/>
      <c r="M449" s="64"/>
      <c r="N449" s="204"/>
      <c r="O449" s="45"/>
      <c r="P449" s="45"/>
      <c r="Q449" s="45"/>
      <c r="R449" s="45"/>
      <c r="S449" s="45"/>
      <c r="T449" s="45"/>
      <c r="U449" s="45"/>
    </row>
    <row r="450" spans="1:21" ht="18.75" customHeight="1" x14ac:dyDescent="0.3">
      <c r="A450" s="47"/>
      <c r="B450" s="45"/>
      <c r="C450" s="46"/>
      <c r="D450" s="46"/>
      <c r="E450" s="46"/>
      <c r="F450" s="46"/>
      <c r="G450" s="44"/>
      <c r="H450" s="44"/>
      <c r="I450" s="44"/>
      <c r="J450" s="49"/>
      <c r="K450" s="48"/>
      <c r="L450" s="198"/>
      <c r="M450" s="64"/>
      <c r="N450" s="204"/>
      <c r="O450" s="45"/>
      <c r="P450" s="45"/>
      <c r="Q450" s="45"/>
      <c r="R450" s="45"/>
      <c r="S450" s="45"/>
      <c r="T450" s="45"/>
      <c r="U450" s="45"/>
    </row>
    <row r="451" spans="1:21" ht="18.75" customHeight="1" x14ac:dyDescent="0.3">
      <c r="A451" s="47"/>
      <c r="B451" s="45"/>
      <c r="C451" s="46"/>
      <c r="D451" s="46"/>
      <c r="E451" s="46"/>
      <c r="F451" s="46"/>
      <c r="G451" s="44"/>
      <c r="H451" s="44"/>
      <c r="I451" s="44"/>
      <c r="J451" s="49"/>
      <c r="K451" s="48"/>
      <c r="L451" s="198"/>
      <c r="M451" s="64"/>
      <c r="N451" s="204"/>
      <c r="O451" s="45"/>
      <c r="P451" s="45"/>
      <c r="Q451" s="45"/>
      <c r="R451" s="45"/>
      <c r="S451" s="45"/>
      <c r="T451" s="45"/>
      <c r="U451" s="45"/>
    </row>
    <row r="452" spans="1:21" ht="18.75" customHeight="1" x14ac:dyDescent="0.3">
      <c r="A452" s="47"/>
      <c r="B452" s="45"/>
      <c r="C452" s="46"/>
      <c r="D452" s="46"/>
      <c r="E452" s="46"/>
      <c r="F452" s="46"/>
      <c r="G452" s="44"/>
      <c r="H452" s="44"/>
      <c r="I452" s="44"/>
      <c r="J452" s="49"/>
      <c r="K452" s="48"/>
      <c r="L452" s="198"/>
      <c r="M452" s="64"/>
      <c r="N452" s="204"/>
      <c r="O452" s="45"/>
      <c r="P452" s="45"/>
      <c r="Q452" s="45"/>
      <c r="R452" s="45"/>
      <c r="S452" s="45"/>
      <c r="T452" s="45"/>
      <c r="U452" s="45"/>
    </row>
    <row r="453" spans="1:21" ht="18.75" customHeight="1" x14ac:dyDescent="0.3">
      <c r="A453" s="47"/>
      <c r="B453" s="45"/>
      <c r="C453" s="46"/>
      <c r="D453" s="46"/>
      <c r="E453" s="46"/>
      <c r="F453" s="46"/>
      <c r="G453" s="44"/>
      <c r="H453" s="44"/>
      <c r="I453" s="44"/>
      <c r="J453" s="49"/>
      <c r="K453" s="48"/>
      <c r="L453" s="198"/>
      <c r="M453" s="64"/>
      <c r="N453" s="204"/>
      <c r="O453" s="45"/>
      <c r="P453" s="45"/>
      <c r="Q453" s="45"/>
      <c r="R453" s="45"/>
      <c r="S453" s="45"/>
      <c r="T453" s="45"/>
      <c r="U453" s="45"/>
    </row>
    <row r="454" spans="1:21" ht="18.75" customHeight="1" x14ac:dyDescent="0.3">
      <c r="A454" s="47"/>
      <c r="B454" s="45"/>
      <c r="C454" s="46"/>
      <c r="D454" s="46"/>
      <c r="E454" s="46"/>
      <c r="F454" s="46"/>
      <c r="G454" s="44"/>
      <c r="H454" s="44"/>
      <c r="I454" s="44"/>
      <c r="J454" s="49"/>
      <c r="K454" s="48"/>
      <c r="L454" s="198"/>
      <c r="M454" s="64"/>
      <c r="N454" s="204"/>
      <c r="O454" s="45"/>
      <c r="P454" s="45"/>
      <c r="Q454" s="45"/>
      <c r="R454" s="45"/>
      <c r="S454" s="45"/>
      <c r="T454" s="45"/>
      <c r="U454" s="45"/>
    </row>
    <row r="455" spans="1:21" ht="18.75" customHeight="1" x14ac:dyDescent="0.3">
      <c r="A455" s="47"/>
      <c r="B455" s="45"/>
      <c r="C455" s="46"/>
      <c r="D455" s="46"/>
      <c r="E455" s="46"/>
      <c r="F455" s="46"/>
      <c r="G455" s="44"/>
      <c r="H455" s="44"/>
      <c r="I455" s="44"/>
      <c r="J455" s="49"/>
      <c r="K455" s="48"/>
      <c r="L455" s="198"/>
      <c r="M455" s="64"/>
      <c r="N455" s="204"/>
      <c r="O455" s="45"/>
      <c r="P455" s="45"/>
      <c r="Q455" s="45"/>
      <c r="R455" s="45"/>
      <c r="S455" s="45"/>
      <c r="T455" s="45"/>
      <c r="U455" s="45"/>
    </row>
    <row r="456" spans="1:21" ht="18.75" customHeight="1" x14ac:dyDescent="0.3">
      <c r="A456" s="47"/>
      <c r="B456" s="45"/>
      <c r="C456" s="46"/>
      <c r="D456" s="46"/>
      <c r="E456" s="46"/>
      <c r="F456" s="46"/>
      <c r="G456" s="44"/>
      <c r="H456" s="44"/>
      <c r="I456" s="44"/>
      <c r="J456" s="49"/>
      <c r="K456" s="48"/>
      <c r="L456" s="198"/>
      <c r="M456" s="64"/>
      <c r="N456" s="204"/>
      <c r="O456" s="45"/>
      <c r="P456" s="45"/>
      <c r="Q456" s="45"/>
      <c r="R456" s="45"/>
      <c r="S456" s="45"/>
      <c r="T456" s="45"/>
      <c r="U456" s="45"/>
    </row>
    <row r="457" spans="1:21" ht="18.75" customHeight="1" x14ac:dyDescent="0.3">
      <c r="A457" s="47"/>
      <c r="B457" s="45"/>
      <c r="C457" s="46"/>
      <c r="D457" s="46"/>
      <c r="E457" s="46"/>
      <c r="F457" s="46"/>
      <c r="G457" s="44"/>
      <c r="H457" s="44"/>
      <c r="I457" s="44"/>
      <c r="J457" s="49"/>
      <c r="K457" s="48"/>
      <c r="L457" s="198"/>
      <c r="M457" s="64"/>
      <c r="N457" s="204"/>
      <c r="O457" s="45"/>
      <c r="P457" s="45"/>
      <c r="Q457" s="45"/>
      <c r="R457" s="45"/>
      <c r="S457" s="45"/>
      <c r="T457" s="45"/>
      <c r="U457" s="45"/>
    </row>
    <row r="458" spans="1:21" ht="18.75" customHeight="1" x14ac:dyDescent="0.3">
      <c r="A458" s="47"/>
      <c r="B458" s="45"/>
      <c r="C458" s="46"/>
      <c r="D458" s="46"/>
      <c r="E458" s="46"/>
      <c r="F458" s="46"/>
      <c r="G458" s="44"/>
      <c r="H458" s="44"/>
      <c r="I458" s="44"/>
      <c r="J458" s="49"/>
      <c r="K458" s="48"/>
      <c r="L458" s="198"/>
      <c r="M458" s="64"/>
      <c r="N458" s="204"/>
      <c r="O458" s="45"/>
      <c r="P458" s="45"/>
      <c r="Q458" s="45"/>
      <c r="R458" s="45"/>
      <c r="S458" s="45"/>
      <c r="T458" s="45"/>
      <c r="U458" s="45"/>
    </row>
    <row r="459" spans="1:21" ht="18.75" customHeight="1" x14ac:dyDescent="0.3">
      <c r="A459" s="47"/>
      <c r="B459" s="45"/>
      <c r="C459" s="46"/>
      <c r="D459" s="46"/>
      <c r="E459" s="46"/>
      <c r="F459" s="46"/>
      <c r="G459" s="44"/>
      <c r="H459" s="44"/>
      <c r="I459" s="44"/>
      <c r="J459" s="49"/>
      <c r="K459" s="48"/>
      <c r="L459" s="198"/>
      <c r="M459" s="64"/>
      <c r="N459" s="204"/>
      <c r="O459" s="45"/>
      <c r="P459" s="45"/>
      <c r="Q459" s="45"/>
      <c r="R459" s="45"/>
      <c r="S459" s="45"/>
      <c r="T459" s="45"/>
      <c r="U459" s="45"/>
    </row>
    <row r="460" spans="1:21" ht="18.75" customHeight="1" x14ac:dyDescent="0.3">
      <c r="A460" s="47"/>
      <c r="B460" s="45"/>
      <c r="C460" s="46"/>
      <c r="D460" s="46"/>
      <c r="E460" s="46"/>
      <c r="F460" s="46"/>
      <c r="G460" s="44"/>
      <c r="H460" s="44"/>
      <c r="I460" s="44"/>
      <c r="J460" s="49"/>
      <c r="K460" s="48"/>
      <c r="L460" s="198"/>
      <c r="M460" s="64"/>
      <c r="N460" s="204"/>
      <c r="O460" s="45"/>
      <c r="P460" s="45"/>
      <c r="Q460" s="45"/>
      <c r="R460" s="45"/>
      <c r="S460" s="45"/>
      <c r="T460" s="45"/>
      <c r="U460" s="45"/>
    </row>
    <row r="461" spans="1:21" ht="18.75" customHeight="1" x14ac:dyDescent="0.3">
      <c r="A461" s="47"/>
      <c r="B461" s="45"/>
      <c r="C461" s="46"/>
      <c r="D461" s="46"/>
      <c r="E461" s="46"/>
      <c r="F461" s="46"/>
      <c r="G461" s="44"/>
      <c r="H461" s="44"/>
      <c r="I461" s="44"/>
      <c r="J461" s="49"/>
      <c r="K461" s="48"/>
      <c r="L461" s="198"/>
      <c r="M461" s="64"/>
      <c r="N461" s="204"/>
      <c r="O461" s="45"/>
      <c r="P461" s="45"/>
      <c r="Q461" s="45"/>
      <c r="R461" s="45"/>
      <c r="S461" s="45"/>
      <c r="T461" s="45"/>
      <c r="U461" s="45"/>
    </row>
    <row r="462" spans="1:21" ht="18.75" customHeight="1" x14ac:dyDescent="0.3">
      <c r="A462" s="47"/>
      <c r="B462" s="45"/>
      <c r="C462" s="46"/>
      <c r="D462" s="46"/>
      <c r="E462" s="46"/>
      <c r="F462" s="46"/>
      <c r="G462" s="44"/>
      <c r="H462" s="44"/>
      <c r="I462" s="44"/>
      <c r="J462" s="49"/>
      <c r="K462" s="48"/>
      <c r="L462" s="198"/>
      <c r="M462" s="64"/>
      <c r="N462" s="204"/>
      <c r="O462" s="45"/>
      <c r="P462" s="45"/>
      <c r="Q462" s="45"/>
      <c r="R462" s="45"/>
      <c r="S462" s="45"/>
      <c r="T462" s="45"/>
      <c r="U462" s="45"/>
    </row>
    <row r="463" spans="1:21" ht="18.75" customHeight="1" x14ac:dyDescent="0.3">
      <c r="A463" s="47"/>
      <c r="B463" s="45"/>
      <c r="C463" s="46"/>
      <c r="D463" s="46"/>
      <c r="E463" s="46"/>
      <c r="F463" s="46"/>
      <c r="G463" s="44"/>
      <c r="H463" s="44"/>
      <c r="I463" s="44"/>
      <c r="J463" s="49"/>
      <c r="K463" s="48"/>
      <c r="L463" s="198"/>
      <c r="M463" s="64"/>
      <c r="N463" s="204"/>
      <c r="O463" s="45"/>
      <c r="P463" s="45"/>
      <c r="Q463" s="45"/>
      <c r="R463" s="45"/>
      <c r="S463" s="45"/>
      <c r="T463" s="45"/>
      <c r="U463" s="45"/>
    </row>
    <row r="464" spans="1:21" ht="18.75" customHeight="1" x14ac:dyDescent="0.3">
      <c r="A464" s="47"/>
      <c r="B464" s="45"/>
      <c r="C464" s="46"/>
      <c r="D464" s="46"/>
      <c r="E464" s="46"/>
      <c r="F464" s="46"/>
      <c r="G464" s="44"/>
      <c r="H464" s="44"/>
      <c r="I464" s="44"/>
      <c r="J464" s="49"/>
      <c r="K464" s="48"/>
      <c r="L464" s="198"/>
      <c r="M464" s="64"/>
      <c r="N464" s="204"/>
      <c r="O464" s="45"/>
      <c r="P464" s="45"/>
      <c r="Q464" s="45"/>
      <c r="R464" s="45"/>
      <c r="S464" s="45"/>
      <c r="T464" s="45"/>
      <c r="U464" s="45"/>
    </row>
    <row r="465" spans="1:21" ht="18.75" customHeight="1" x14ac:dyDescent="0.3">
      <c r="A465" s="47"/>
      <c r="B465" s="45"/>
      <c r="C465" s="46"/>
      <c r="D465" s="46"/>
      <c r="E465" s="46"/>
      <c r="F465" s="46"/>
      <c r="G465" s="44"/>
      <c r="H465" s="44"/>
      <c r="I465" s="44"/>
      <c r="J465" s="49"/>
      <c r="K465" s="48"/>
      <c r="L465" s="198"/>
      <c r="M465" s="64"/>
      <c r="N465" s="204"/>
      <c r="O465" s="45"/>
      <c r="P465" s="45"/>
      <c r="Q465" s="45"/>
      <c r="R465" s="45"/>
      <c r="S465" s="45"/>
      <c r="T465" s="45"/>
      <c r="U465" s="45"/>
    </row>
    <row r="466" spans="1:21" ht="18.75" customHeight="1" x14ac:dyDescent="0.3">
      <c r="A466" s="47"/>
      <c r="B466" s="45"/>
      <c r="C466" s="46"/>
      <c r="D466" s="46"/>
      <c r="E466" s="46"/>
      <c r="F466" s="46"/>
      <c r="G466" s="44"/>
      <c r="H466" s="44"/>
      <c r="I466" s="44"/>
      <c r="J466" s="49"/>
      <c r="K466" s="48"/>
      <c r="L466" s="198"/>
      <c r="M466" s="64"/>
      <c r="N466" s="204"/>
      <c r="O466" s="45"/>
      <c r="P466" s="45"/>
      <c r="Q466" s="45"/>
      <c r="R466" s="45"/>
      <c r="S466" s="45"/>
      <c r="T466" s="45"/>
      <c r="U466" s="45"/>
    </row>
    <row r="467" spans="1:21" ht="18.75" customHeight="1" x14ac:dyDescent="0.3">
      <c r="A467" s="47"/>
      <c r="B467" s="45"/>
      <c r="C467" s="46"/>
      <c r="D467" s="46"/>
      <c r="E467" s="46"/>
      <c r="F467" s="46"/>
      <c r="G467" s="44"/>
      <c r="H467" s="44"/>
      <c r="I467" s="44"/>
      <c r="J467" s="49"/>
      <c r="K467" s="48"/>
      <c r="L467" s="198"/>
      <c r="M467" s="64"/>
      <c r="N467" s="204"/>
      <c r="O467" s="45"/>
      <c r="P467" s="45"/>
      <c r="Q467" s="45"/>
      <c r="R467" s="45"/>
      <c r="S467" s="45"/>
      <c r="T467" s="45"/>
      <c r="U467" s="45"/>
    </row>
    <row r="468" spans="1:21" ht="18.75" customHeight="1" x14ac:dyDescent="0.3">
      <c r="A468" s="47"/>
      <c r="B468" s="45"/>
      <c r="C468" s="46"/>
      <c r="D468" s="46"/>
      <c r="E468" s="46"/>
      <c r="F468" s="46"/>
      <c r="G468" s="44"/>
      <c r="H468" s="44"/>
      <c r="I468" s="44"/>
      <c r="J468" s="49"/>
      <c r="K468" s="48"/>
      <c r="L468" s="198"/>
      <c r="M468" s="64"/>
      <c r="N468" s="204"/>
      <c r="O468" s="45"/>
      <c r="P468" s="45"/>
      <c r="Q468" s="45"/>
      <c r="R468" s="45"/>
      <c r="S468" s="45"/>
      <c r="T468" s="45"/>
      <c r="U468" s="45"/>
    </row>
    <row r="469" spans="1:21" ht="18.75" customHeight="1" x14ac:dyDescent="0.3">
      <c r="A469" s="47"/>
      <c r="B469" s="45"/>
      <c r="C469" s="46"/>
      <c r="D469" s="46"/>
      <c r="E469" s="46"/>
      <c r="F469" s="46"/>
      <c r="G469" s="44"/>
      <c r="H469" s="44"/>
      <c r="I469" s="44"/>
      <c r="J469" s="49"/>
      <c r="K469" s="48"/>
      <c r="L469" s="198"/>
      <c r="M469" s="64"/>
      <c r="N469" s="204"/>
      <c r="O469" s="45"/>
      <c r="P469" s="45"/>
      <c r="Q469" s="45"/>
      <c r="R469" s="45"/>
      <c r="S469" s="45"/>
      <c r="T469" s="45"/>
      <c r="U469" s="45"/>
    </row>
    <row r="470" spans="1:21" ht="18.75" customHeight="1" x14ac:dyDescent="0.3">
      <c r="A470" s="47"/>
      <c r="B470" s="45"/>
      <c r="C470" s="46"/>
      <c r="D470" s="46"/>
      <c r="E470" s="46"/>
      <c r="F470" s="46"/>
      <c r="G470" s="44"/>
      <c r="H470" s="44"/>
      <c r="I470" s="44"/>
      <c r="J470" s="49"/>
      <c r="K470" s="48"/>
      <c r="L470" s="198"/>
      <c r="M470" s="64"/>
      <c r="N470" s="204"/>
      <c r="O470" s="45"/>
      <c r="P470" s="45"/>
      <c r="Q470" s="45"/>
      <c r="R470" s="45"/>
      <c r="S470" s="45"/>
      <c r="T470" s="45"/>
      <c r="U470" s="45"/>
    </row>
    <row r="471" spans="1:21" ht="18.75" customHeight="1" x14ac:dyDescent="0.3">
      <c r="A471" s="47"/>
      <c r="B471" s="45"/>
      <c r="C471" s="46"/>
      <c r="D471" s="46"/>
      <c r="E471" s="46"/>
      <c r="F471" s="46"/>
      <c r="G471" s="44"/>
      <c r="H471" s="44"/>
      <c r="I471" s="44"/>
      <c r="J471" s="49"/>
      <c r="K471" s="48"/>
      <c r="L471" s="198"/>
      <c r="M471" s="64"/>
      <c r="N471" s="204"/>
      <c r="O471" s="45"/>
      <c r="P471" s="45"/>
      <c r="Q471" s="45"/>
      <c r="R471" s="45"/>
      <c r="S471" s="45"/>
      <c r="T471" s="45"/>
      <c r="U471" s="45"/>
    </row>
    <row r="472" spans="1:21" ht="18.75" customHeight="1" x14ac:dyDescent="0.3">
      <c r="A472" s="47"/>
      <c r="B472" s="45"/>
      <c r="C472" s="46"/>
      <c r="D472" s="46"/>
      <c r="E472" s="46"/>
      <c r="F472" s="46"/>
      <c r="G472" s="44"/>
      <c r="H472" s="44"/>
      <c r="I472" s="44"/>
      <c r="J472" s="49"/>
      <c r="K472" s="48"/>
      <c r="L472" s="198"/>
      <c r="M472" s="64"/>
      <c r="N472" s="204"/>
      <c r="O472" s="45"/>
      <c r="P472" s="45"/>
      <c r="Q472" s="45"/>
      <c r="R472" s="45"/>
      <c r="S472" s="45"/>
      <c r="T472" s="45"/>
      <c r="U472" s="45"/>
    </row>
    <row r="473" spans="1:21" ht="18.75" customHeight="1" x14ac:dyDescent="0.3">
      <c r="A473" s="47"/>
      <c r="B473" s="45"/>
      <c r="C473" s="46"/>
      <c r="D473" s="46"/>
      <c r="E473" s="46"/>
      <c r="F473" s="46"/>
      <c r="G473" s="44"/>
      <c r="H473" s="44"/>
      <c r="I473" s="44"/>
      <c r="J473" s="49"/>
      <c r="K473" s="48"/>
      <c r="L473" s="198"/>
      <c r="M473" s="64"/>
      <c r="N473" s="204"/>
      <c r="O473" s="45"/>
      <c r="P473" s="45"/>
      <c r="Q473" s="45"/>
      <c r="R473" s="45"/>
      <c r="S473" s="45"/>
      <c r="T473" s="45"/>
      <c r="U473" s="45"/>
    </row>
    <row r="474" spans="1:21" ht="18.75" customHeight="1" x14ac:dyDescent="0.3">
      <c r="A474" s="47"/>
      <c r="B474" s="45"/>
      <c r="C474" s="46"/>
      <c r="D474" s="46"/>
      <c r="E474" s="46"/>
      <c r="F474" s="46"/>
      <c r="G474" s="44"/>
      <c r="H474" s="44"/>
      <c r="I474" s="44"/>
      <c r="J474" s="49"/>
      <c r="K474" s="48"/>
      <c r="L474" s="198"/>
      <c r="M474" s="64"/>
      <c r="N474" s="204"/>
      <c r="O474" s="45"/>
      <c r="P474" s="45"/>
      <c r="Q474" s="45"/>
      <c r="R474" s="45"/>
      <c r="S474" s="45"/>
      <c r="T474" s="45"/>
      <c r="U474" s="45"/>
    </row>
    <row r="475" spans="1:21" ht="18.75" customHeight="1" x14ac:dyDescent="0.3">
      <c r="A475" s="47"/>
      <c r="B475" s="45"/>
      <c r="C475" s="46"/>
      <c r="D475" s="46"/>
      <c r="E475" s="46"/>
      <c r="F475" s="46"/>
      <c r="G475" s="44"/>
      <c r="H475" s="44"/>
      <c r="I475" s="44"/>
      <c r="J475" s="49"/>
      <c r="K475" s="48"/>
      <c r="L475" s="198"/>
      <c r="M475" s="64"/>
      <c r="N475" s="204"/>
      <c r="O475" s="45"/>
      <c r="P475" s="45"/>
      <c r="Q475" s="45"/>
      <c r="R475" s="45"/>
      <c r="S475" s="45"/>
      <c r="T475" s="45"/>
      <c r="U475" s="45"/>
    </row>
    <row r="476" spans="1:21" ht="18.75" customHeight="1" x14ac:dyDescent="0.3">
      <c r="A476" s="47"/>
      <c r="B476" s="45"/>
      <c r="C476" s="46"/>
      <c r="D476" s="46"/>
      <c r="E476" s="46"/>
      <c r="F476" s="46"/>
      <c r="G476" s="44"/>
      <c r="H476" s="44"/>
      <c r="I476" s="44"/>
      <c r="J476" s="49"/>
      <c r="K476" s="48"/>
      <c r="L476" s="198"/>
      <c r="M476" s="64"/>
      <c r="N476" s="204"/>
      <c r="O476" s="45"/>
      <c r="P476" s="45"/>
      <c r="Q476" s="45"/>
      <c r="R476" s="45"/>
      <c r="S476" s="45"/>
      <c r="T476" s="45"/>
      <c r="U476" s="45"/>
    </row>
    <row r="477" spans="1:21" ht="18.75" customHeight="1" x14ac:dyDescent="0.3">
      <c r="A477" s="47"/>
      <c r="B477" s="45"/>
      <c r="C477" s="46"/>
      <c r="D477" s="46"/>
      <c r="E477" s="46"/>
      <c r="F477" s="46"/>
      <c r="G477" s="44"/>
      <c r="H477" s="44"/>
      <c r="I477" s="44"/>
      <c r="J477" s="49"/>
      <c r="K477" s="48"/>
      <c r="L477" s="198"/>
      <c r="M477" s="64"/>
      <c r="N477" s="204"/>
      <c r="O477" s="45"/>
      <c r="P477" s="45"/>
      <c r="Q477" s="45"/>
      <c r="R477" s="45"/>
      <c r="S477" s="45"/>
      <c r="T477" s="45"/>
      <c r="U477" s="45"/>
    </row>
    <row r="478" spans="1:21" ht="18.75" customHeight="1" x14ac:dyDescent="0.3">
      <c r="A478" s="47"/>
      <c r="B478" s="45"/>
      <c r="C478" s="46"/>
      <c r="D478" s="46"/>
      <c r="E478" s="46"/>
      <c r="F478" s="46"/>
      <c r="G478" s="44"/>
      <c r="H478" s="44"/>
      <c r="I478" s="44"/>
      <c r="J478" s="49"/>
      <c r="K478" s="48"/>
      <c r="L478" s="198"/>
      <c r="M478" s="64"/>
      <c r="N478" s="204"/>
      <c r="O478" s="45"/>
      <c r="P478" s="45"/>
      <c r="Q478" s="45"/>
      <c r="R478" s="45"/>
      <c r="S478" s="45"/>
      <c r="T478" s="45"/>
      <c r="U478" s="45"/>
    </row>
    <row r="479" spans="1:21" ht="18.75" customHeight="1" x14ac:dyDescent="0.3">
      <c r="A479" s="47"/>
      <c r="B479" s="45"/>
      <c r="C479" s="46"/>
      <c r="D479" s="46"/>
      <c r="E479" s="46"/>
      <c r="F479" s="46"/>
      <c r="G479" s="44"/>
      <c r="H479" s="44"/>
      <c r="I479" s="44"/>
      <c r="J479" s="49"/>
      <c r="K479" s="48"/>
      <c r="L479" s="198"/>
      <c r="M479" s="64"/>
      <c r="N479" s="204"/>
      <c r="O479" s="45"/>
      <c r="P479" s="45"/>
      <c r="Q479" s="45"/>
      <c r="R479" s="45"/>
      <c r="S479" s="45"/>
      <c r="T479" s="45"/>
      <c r="U479" s="45"/>
    </row>
    <row r="480" spans="1:21" ht="18.75" customHeight="1" x14ac:dyDescent="0.3">
      <c r="A480" s="47"/>
      <c r="B480" s="45"/>
      <c r="C480" s="46"/>
      <c r="D480" s="46"/>
      <c r="E480" s="46"/>
      <c r="F480" s="46"/>
      <c r="G480" s="44"/>
      <c r="H480" s="44"/>
      <c r="I480" s="44"/>
      <c r="J480" s="49"/>
      <c r="K480" s="48"/>
      <c r="L480" s="198"/>
      <c r="M480" s="64"/>
      <c r="N480" s="204"/>
      <c r="O480" s="45"/>
      <c r="P480" s="45"/>
      <c r="Q480" s="45"/>
      <c r="R480" s="45"/>
      <c r="S480" s="45"/>
      <c r="T480" s="45"/>
      <c r="U480" s="45"/>
    </row>
    <row r="481" spans="1:21" ht="18.75" customHeight="1" x14ac:dyDescent="0.3">
      <c r="A481" s="47"/>
      <c r="B481" s="45"/>
      <c r="C481" s="46"/>
      <c r="D481" s="46"/>
      <c r="E481" s="46"/>
      <c r="F481" s="46"/>
      <c r="G481" s="44"/>
      <c r="H481" s="44"/>
      <c r="I481" s="44"/>
      <c r="J481" s="49"/>
      <c r="K481" s="48"/>
      <c r="L481" s="198"/>
      <c r="M481" s="64"/>
      <c r="N481" s="204"/>
      <c r="O481" s="45"/>
      <c r="P481" s="45"/>
      <c r="Q481" s="45"/>
      <c r="R481" s="45"/>
      <c r="S481" s="45"/>
      <c r="T481" s="45"/>
      <c r="U481" s="45"/>
    </row>
    <row r="482" spans="1:21" ht="18.75" customHeight="1" x14ac:dyDescent="0.3">
      <c r="A482" s="47"/>
      <c r="B482" s="45"/>
      <c r="C482" s="46"/>
      <c r="D482" s="46"/>
      <c r="E482" s="46"/>
      <c r="F482" s="46"/>
      <c r="G482" s="44"/>
      <c r="H482" s="44"/>
      <c r="I482" s="44"/>
      <c r="J482" s="49"/>
      <c r="K482" s="48"/>
      <c r="L482" s="198"/>
      <c r="M482" s="64"/>
      <c r="N482" s="204"/>
      <c r="O482" s="45"/>
      <c r="P482" s="45"/>
      <c r="Q482" s="45"/>
      <c r="R482" s="45"/>
      <c r="S482" s="45"/>
      <c r="T482" s="45"/>
      <c r="U482" s="45"/>
    </row>
    <row r="483" spans="1:21" ht="18.75" customHeight="1" x14ac:dyDescent="0.3">
      <c r="A483" s="47"/>
      <c r="B483" s="45"/>
      <c r="C483" s="46"/>
      <c r="D483" s="46"/>
      <c r="E483" s="46"/>
      <c r="F483" s="46"/>
      <c r="G483" s="44"/>
      <c r="H483" s="44"/>
      <c r="I483" s="44"/>
      <c r="J483" s="49"/>
      <c r="K483" s="48"/>
      <c r="L483" s="198"/>
      <c r="M483" s="64"/>
      <c r="N483" s="204"/>
      <c r="O483" s="45"/>
      <c r="P483" s="45"/>
      <c r="Q483" s="45"/>
      <c r="R483" s="45"/>
      <c r="S483" s="45"/>
      <c r="T483" s="45"/>
      <c r="U483" s="45"/>
    </row>
    <row r="484" spans="1:21" ht="18.75" customHeight="1" x14ac:dyDescent="0.3">
      <c r="A484" s="47"/>
      <c r="B484" s="45"/>
      <c r="C484" s="46"/>
      <c r="D484" s="46"/>
      <c r="E484" s="46"/>
      <c r="F484" s="46"/>
      <c r="G484" s="44"/>
      <c r="H484" s="44"/>
      <c r="I484" s="44"/>
      <c r="J484" s="49"/>
      <c r="K484" s="48"/>
      <c r="L484" s="198"/>
      <c r="M484" s="64"/>
      <c r="N484" s="204"/>
      <c r="O484" s="45"/>
      <c r="P484" s="45"/>
      <c r="Q484" s="45"/>
      <c r="R484" s="45"/>
      <c r="S484" s="45"/>
      <c r="T484" s="45"/>
      <c r="U484" s="45"/>
    </row>
    <row r="485" spans="1:21" ht="18.75" customHeight="1" x14ac:dyDescent="0.3">
      <c r="A485" s="47"/>
      <c r="B485" s="45"/>
      <c r="C485" s="46"/>
      <c r="D485" s="46"/>
      <c r="E485" s="46"/>
      <c r="F485" s="46"/>
      <c r="G485" s="44"/>
      <c r="H485" s="44"/>
      <c r="I485" s="44"/>
      <c r="J485" s="49"/>
      <c r="K485" s="48"/>
      <c r="L485" s="198"/>
      <c r="M485" s="64"/>
      <c r="N485" s="204"/>
      <c r="O485" s="45"/>
      <c r="P485" s="45"/>
      <c r="Q485" s="45"/>
      <c r="R485" s="45"/>
      <c r="S485" s="45"/>
      <c r="T485" s="45"/>
      <c r="U485" s="45"/>
    </row>
    <row r="486" spans="1:21" ht="18.75" customHeight="1" x14ac:dyDescent="0.3">
      <c r="A486" s="47"/>
      <c r="B486" s="45"/>
      <c r="C486" s="46"/>
      <c r="D486" s="46"/>
      <c r="E486" s="46"/>
      <c r="F486" s="46"/>
      <c r="G486" s="44"/>
      <c r="H486" s="44"/>
      <c r="I486" s="44"/>
      <c r="J486" s="49"/>
      <c r="K486" s="48"/>
      <c r="L486" s="198"/>
      <c r="M486" s="64"/>
      <c r="N486" s="204"/>
      <c r="O486" s="45"/>
      <c r="P486" s="45"/>
      <c r="Q486" s="45"/>
      <c r="R486" s="45"/>
      <c r="S486" s="45"/>
      <c r="T486" s="45"/>
      <c r="U486" s="45"/>
    </row>
    <row r="487" spans="1:21" ht="18.75" customHeight="1" x14ac:dyDescent="0.3">
      <c r="A487" s="47"/>
      <c r="B487" s="45"/>
      <c r="C487" s="46"/>
      <c r="D487" s="46"/>
      <c r="E487" s="46"/>
      <c r="F487" s="46"/>
      <c r="G487" s="44"/>
      <c r="H487" s="44"/>
      <c r="I487" s="44"/>
      <c r="J487" s="49"/>
      <c r="K487" s="48"/>
      <c r="L487" s="198"/>
      <c r="M487" s="64"/>
      <c r="N487" s="204"/>
      <c r="O487" s="45"/>
      <c r="P487" s="45"/>
      <c r="Q487" s="45"/>
      <c r="R487" s="45"/>
      <c r="S487" s="45"/>
      <c r="T487" s="45"/>
      <c r="U487" s="45"/>
    </row>
    <row r="488" spans="1:21" ht="18.75" customHeight="1" x14ac:dyDescent="0.3">
      <c r="A488" s="47"/>
      <c r="B488" s="45"/>
      <c r="C488" s="46"/>
      <c r="D488" s="46"/>
      <c r="E488" s="46"/>
      <c r="F488" s="46"/>
      <c r="G488" s="44"/>
      <c r="H488" s="44"/>
      <c r="I488" s="44"/>
      <c r="J488" s="49"/>
      <c r="K488" s="48"/>
      <c r="L488" s="198"/>
      <c r="M488" s="64"/>
      <c r="N488" s="204"/>
      <c r="O488" s="45"/>
      <c r="P488" s="45"/>
      <c r="Q488" s="45"/>
      <c r="R488" s="45"/>
      <c r="S488" s="45"/>
      <c r="T488" s="45"/>
      <c r="U488" s="45"/>
    </row>
    <row r="489" spans="1:21" ht="18.75" customHeight="1" x14ac:dyDescent="0.3">
      <c r="A489" s="47"/>
      <c r="B489" s="45"/>
      <c r="C489" s="46"/>
      <c r="D489" s="46"/>
      <c r="E489" s="46"/>
      <c r="F489" s="46"/>
      <c r="G489" s="44"/>
      <c r="H489" s="44"/>
      <c r="I489" s="44"/>
      <c r="J489" s="49"/>
      <c r="K489" s="48"/>
      <c r="L489" s="198"/>
      <c r="M489" s="64"/>
      <c r="N489" s="204"/>
      <c r="O489" s="45"/>
      <c r="P489" s="45"/>
      <c r="Q489" s="45"/>
      <c r="R489" s="45"/>
      <c r="S489" s="45"/>
      <c r="T489" s="45"/>
      <c r="U489" s="45"/>
    </row>
    <row r="490" spans="1:21" ht="18.75" customHeight="1" x14ac:dyDescent="0.3">
      <c r="A490" s="47"/>
      <c r="B490" s="45"/>
      <c r="C490" s="46"/>
      <c r="D490" s="46"/>
      <c r="E490" s="46"/>
      <c r="F490" s="46"/>
      <c r="G490" s="44"/>
      <c r="H490" s="44"/>
      <c r="I490" s="44"/>
      <c r="J490" s="49"/>
      <c r="K490" s="48"/>
      <c r="L490" s="198"/>
      <c r="M490" s="64"/>
      <c r="N490" s="204"/>
      <c r="O490" s="45"/>
      <c r="P490" s="45"/>
      <c r="Q490" s="45"/>
      <c r="R490" s="45"/>
      <c r="S490" s="45"/>
      <c r="T490" s="45"/>
      <c r="U490" s="45"/>
    </row>
    <row r="491" spans="1:21" ht="18.75" customHeight="1" x14ac:dyDescent="0.3">
      <c r="A491" s="47"/>
      <c r="B491" s="45"/>
      <c r="C491" s="46"/>
      <c r="D491" s="46"/>
      <c r="E491" s="46"/>
      <c r="F491" s="46"/>
      <c r="G491" s="44"/>
      <c r="H491" s="44"/>
      <c r="I491" s="44"/>
      <c r="J491" s="49"/>
      <c r="K491" s="48"/>
      <c r="L491" s="198"/>
      <c r="M491" s="64"/>
      <c r="N491" s="204"/>
      <c r="O491" s="45"/>
      <c r="P491" s="45"/>
      <c r="Q491" s="45"/>
      <c r="R491" s="45"/>
      <c r="S491" s="45"/>
      <c r="T491" s="45"/>
      <c r="U491" s="45"/>
    </row>
    <row r="492" spans="1:21" ht="18.75" customHeight="1" x14ac:dyDescent="0.3">
      <c r="A492" s="47"/>
      <c r="B492" s="45"/>
      <c r="C492" s="46"/>
      <c r="D492" s="46"/>
      <c r="E492" s="46"/>
      <c r="F492" s="46"/>
      <c r="G492" s="44"/>
      <c r="H492" s="44"/>
      <c r="I492" s="44"/>
      <c r="J492" s="49"/>
      <c r="K492" s="48"/>
      <c r="L492" s="198"/>
      <c r="M492" s="64"/>
      <c r="N492" s="204"/>
      <c r="O492" s="45"/>
      <c r="P492" s="45"/>
      <c r="Q492" s="45"/>
      <c r="R492" s="45"/>
      <c r="S492" s="45"/>
      <c r="T492" s="45"/>
      <c r="U492" s="45"/>
    </row>
    <row r="493" spans="1:21" ht="18.75" customHeight="1" x14ac:dyDescent="0.3">
      <c r="A493" s="47"/>
      <c r="B493" s="45"/>
      <c r="C493" s="46"/>
      <c r="D493" s="46"/>
      <c r="E493" s="46"/>
      <c r="F493" s="46"/>
      <c r="G493" s="44"/>
      <c r="H493" s="44"/>
      <c r="I493" s="44"/>
      <c r="J493" s="49"/>
      <c r="K493" s="48"/>
      <c r="L493" s="198"/>
      <c r="M493" s="64"/>
      <c r="N493" s="204"/>
      <c r="O493" s="45"/>
      <c r="P493" s="45"/>
      <c r="Q493" s="45"/>
      <c r="R493" s="45"/>
      <c r="S493" s="45"/>
      <c r="T493" s="45"/>
      <c r="U493" s="45"/>
    </row>
    <row r="494" spans="1:21" ht="18.75" customHeight="1" x14ac:dyDescent="0.3">
      <c r="A494" s="47"/>
      <c r="B494" s="45"/>
      <c r="C494" s="46"/>
      <c r="D494" s="46"/>
      <c r="E494" s="46"/>
      <c r="F494" s="46"/>
      <c r="G494" s="44"/>
      <c r="H494" s="44"/>
      <c r="I494" s="44"/>
      <c r="J494" s="49"/>
      <c r="K494" s="48"/>
      <c r="L494" s="198"/>
      <c r="M494" s="64"/>
      <c r="N494" s="204"/>
      <c r="O494" s="45"/>
      <c r="P494" s="45"/>
      <c r="Q494" s="45"/>
      <c r="R494" s="45"/>
      <c r="S494" s="45"/>
      <c r="T494" s="45"/>
      <c r="U494" s="45"/>
    </row>
    <row r="495" spans="1:21" ht="18.75" customHeight="1" x14ac:dyDescent="0.3">
      <c r="A495" s="47"/>
      <c r="B495" s="45"/>
      <c r="C495" s="46"/>
      <c r="D495" s="46"/>
      <c r="E495" s="46"/>
      <c r="F495" s="46"/>
      <c r="G495" s="44"/>
      <c r="H495" s="44"/>
      <c r="I495" s="44"/>
      <c r="J495" s="49"/>
      <c r="K495" s="48"/>
      <c r="L495" s="198"/>
      <c r="M495" s="64"/>
      <c r="N495" s="204"/>
      <c r="O495" s="45"/>
      <c r="P495" s="45"/>
      <c r="Q495" s="45"/>
      <c r="R495" s="45"/>
      <c r="S495" s="45"/>
      <c r="T495" s="45"/>
      <c r="U495" s="45"/>
    </row>
    <row r="496" spans="1:21" ht="18.75" customHeight="1" x14ac:dyDescent="0.3">
      <c r="A496" s="47"/>
      <c r="B496" s="45"/>
      <c r="C496" s="46"/>
      <c r="D496" s="46"/>
      <c r="E496" s="46"/>
      <c r="F496" s="46"/>
      <c r="G496" s="44"/>
      <c r="H496" s="44"/>
      <c r="I496" s="44"/>
      <c r="J496" s="49"/>
      <c r="K496" s="48"/>
      <c r="L496" s="198"/>
      <c r="M496" s="64"/>
      <c r="N496" s="204"/>
      <c r="O496" s="45"/>
      <c r="P496" s="45"/>
      <c r="Q496" s="45"/>
      <c r="R496" s="45"/>
      <c r="S496" s="45"/>
      <c r="T496" s="45"/>
      <c r="U496" s="45"/>
    </row>
    <row r="497" spans="1:21" ht="18.75" customHeight="1" x14ac:dyDescent="0.3">
      <c r="A497" s="47"/>
      <c r="B497" s="45"/>
      <c r="C497" s="46"/>
      <c r="D497" s="46"/>
      <c r="E497" s="46"/>
      <c r="F497" s="46"/>
      <c r="G497" s="44"/>
      <c r="H497" s="44"/>
      <c r="I497" s="44"/>
      <c r="J497" s="49"/>
      <c r="K497" s="48"/>
      <c r="L497" s="198"/>
      <c r="M497" s="64"/>
      <c r="N497" s="204"/>
      <c r="O497" s="45"/>
      <c r="P497" s="45"/>
      <c r="Q497" s="45"/>
      <c r="R497" s="45"/>
      <c r="S497" s="45"/>
      <c r="T497" s="45"/>
      <c r="U497" s="45"/>
    </row>
    <row r="498" spans="1:21" ht="18.75" customHeight="1" x14ac:dyDescent="0.3">
      <c r="A498" s="47"/>
      <c r="B498" s="45"/>
      <c r="C498" s="46"/>
      <c r="D498" s="46"/>
      <c r="E498" s="46"/>
      <c r="F498" s="46"/>
      <c r="G498" s="44"/>
      <c r="H498" s="44"/>
      <c r="I498" s="44"/>
      <c r="J498" s="49"/>
      <c r="K498" s="48"/>
      <c r="L498" s="198"/>
      <c r="M498" s="64"/>
      <c r="N498" s="204"/>
      <c r="O498" s="45"/>
      <c r="P498" s="45"/>
      <c r="Q498" s="45"/>
      <c r="R498" s="45"/>
      <c r="S498" s="45"/>
      <c r="T498" s="45"/>
      <c r="U498" s="45"/>
    </row>
    <row r="499" spans="1:21" ht="18.75" customHeight="1" x14ac:dyDescent="0.3">
      <c r="A499" s="47"/>
      <c r="B499" s="45"/>
      <c r="C499" s="46"/>
      <c r="D499" s="46"/>
      <c r="E499" s="46"/>
      <c r="F499" s="46"/>
      <c r="G499" s="44"/>
      <c r="H499" s="44"/>
      <c r="I499" s="44"/>
      <c r="J499" s="49"/>
      <c r="K499" s="48"/>
      <c r="L499" s="198"/>
      <c r="M499" s="64"/>
      <c r="N499" s="204"/>
      <c r="O499" s="45"/>
      <c r="P499" s="45"/>
      <c r="Q499" s="45"/>
      <c r="R499" s="45"/>
      <c r="S499" s="45"/>
      <c r="T499" s="45"/>
      <c r="U499" s="45"/>
    </row>
    <row r="500" spans="1:21" ht="18.75" customHeight="1" x14ac:dyDescent="0.3">
      <c r="A500" s="47"/>
      <c r="B500" s="45"/>
      <c r="C500" s="46"/>
      <c r="D500" s="46"/>
      <c r="E500" s="46"/>
      <c r="F500" s="46"/>
      <c r="G500" s="44"/>
      <c r="H500" s="44"/>
      <c r="I500" s="44"/>
      <c r="J500" s="49"/>
      <c r="K500" s="48"/>
      <c r="L500" s="198"/>
      <c r="M500" s="64"/>
      <c r="N500" s="204"/>
      <c r="O500" s="45"/>
      <c r="P500" s="45"/>
      <c r="Q500" s="45"/>
      <c r="R500" s="45"/>
      <c r="S500" s="45"/>
      <c r="T500" s="45"/>
      <c r="U500" s="45"/>
    </row>
    <row r="501" spans="1:21" ht="18.75" customHeight="1" x14ac:dyDescent="0.3">
      <c r="A501" s="47"/>
      <c r="B501" s="45"/>
      <c r="C501" s="46"/>
      <c r="D501" s="46"/>
      <c r="E501" s="46"/>
      <c r="F501" s="46"/>
      <c r="G501" s="44"/>
      <c r="H501" s="44"/>
      <c r="I501" s="44"/>
      <c r="J501" s="49"/>
      <c r="K501" s="48"/>
      <c r="L501" s="198"/>
      <c r="M501" s="64"/>
      <c r="N501" s="204"/>
      <c r="O501" s="45"/>
      <c r="P501" s="45"/>
      <c r="Q501" s="45"/>
      <c r="R501" s="45"/>
      <c r="S501" s="45"/>
      <c r="T501" s="45"/>
      <c r="U501" s="45"/>
    </row>
    <row r="502" spans="1:21" ht="18.75" customHeight="1" x14ac:dyDescent="0.3">
      <c r="A502" s="47"/>
      <c r="B502" s="45"/>
      <c r="C502" s="46"/>
      <c r="D502" s="46"/>
      <c r="E502" s="46"/>
      <c r="F502" s="46"/>
      <c r="G502" s="44"/>
      <c r="H502" s="44"/>
      <c r="I502" s="44"/>
      <c r="J502" s="49"/>
      <c r="K502" s="48"/>
      <c r="L502" s="198"/>
      <c r="M502" s="64"/>
      <c r="N502" s="204"/>
      <c r="O502" s="45"/>
      <c r="P502" s="45"/>
      <c r="Q502" s="45"/>
      <c r="R502" s="45"/>
      <c r="S502" s="45"/>
      <c r="T502" s="45"/>
      <c r="U502" s="45"/>
    </row>
    <row r="503" spans="1:21" ht="18.75" customHeight="1" x14ac:dyDescent="0.3">
      <c r="A503" s="47"/>
      <c r="B503" s="45"/>
      <c r="C503" s="46"/>
      <c r="D503" s="46"/>
      <c r="E503" s="46"/>
      <c r="F503" s="46"/>
      <c r="G503" s="44"/>
      <c r="H503" s="44"/>
      <c r="I503" s="44"/>
      <c r="J503" s="49"/>
      <c r="K503" s="48"/>
      <c r="L503" s="198"/>
      <c r="M503" s="64"/>
      <c r="N503" s="204"/>
      <c r="O503" s="45"/>
      <c r="P503" s="45"/>
      <c r="Q503" s="45"/>
      <c r="R503" s="45"/>
      <c r="S503" s="45"/>
      <c r="T503" s="45"/>
      <c r="U503" s="45"/>
    </row>
    <row r="504" spans="1:21" ht="18.75" customHeight="1" x14ac:dyDescent="0.3">
      <c r="A504" s="47"/>
      <c r="B504" s="45"/>
      <c r="C504" s="46"/>
      <c r="D504" s="46"/>
      <c r="E504" s="46"/>
      <c r="F504" s="46"/>
      <c r="G504" s="44"/>
      <c r="H504" s="44"/>
      <c r="I504" s="44"/>
      <c r="J504" s="49"/>
      <c r="K504" s="48"/>
      <c r="L504" s="198"/>
      <c r="M504" s="64"/>
      <c r="N504" s="204"/>
      <c r="O504" s="45"/>
      <c r="P504" s="45"/>
      <c r="Q504" s="45"/>
      <c r="R504" s="45"/>
      <c r="S504" s="45"/>
      <c r="T504" s="45"/>
      <c r="U504" s="45"/>
    </row>
    <row r="505" spans="1:21" ht="18.75" customHeight="1" x14ac:dyDescent="0.3">
      <c r="A505" s="47"/>
      <c r="B505" s="45"/>
      <c r="C505" s="46"/>
      <c r="D505" s="46"/>
      <c r="E505" s="46"/>
      <c r="F505" s="46"/>
      <c r="G505" s="44"/>
      <c r="H505" s="44"/>
      <c r="I505" s="44"/>
      <c r="J505" s="49"/>
      <c r="K505" s="48"/>
      <c r="L505" s="198"/>
      <c r="M505" s="64"/>
      <c r="N505" s="204"/>
      <c r="O505" s="45"/>
      <c r="P505" s="45"/>
      <c r="Q505" s="45"/>
      <c r="R505" s="45"/>
      <c r="S505" s="45"/>
      <c r="T505" s="45"/>
      <c r="U505" s="45"/>
    </row>
    <row r="506" spans="1:21" ht="18.75" customHeight="1" x14ac:dyDescent="0.3">
      <c r="A506" s="47"/>
      <c r="B506" s="45"/>
      <c r="C506" s="46"/>
      <c r="D506" s="46"/>
      <c r="E506" s="46"/>
      <c r="F506" s="46"/>
      <c r="G506" s="44"/>
      <c r="H506" s="44"/>
      <c r="I506" s="44"/>
      <c r="J506" s="49"/>
      <c r="K506" s="48"/>
      <c r="L506" s="198"/>
      <c r="M506" s="64"/>
      <c r="N506" s="204"/>
      <c r="O506" s="45"/>
      <c r="P506" s="45"/>
      <c r="Q506" s="45"/>
      <c r="R506" s="45"/>
      <c r="S506" s="45"/>
      <c r="T506" s="45"/>
      <c r="U506" s="45"/>
    </row>
    <row r="507" spans="1:21" ht="18.75" customHeight="1" x14ac:dyDescent="0.3">
      <c r="A507" s="47"/>
      <c r="B507" s="45"/>
      <c r="C507" s="46"/>
      <c r="D507" s="46"/>
      <c r="E507" s="46"/>
      <c r="F507" s="46"/>
      <c r="G507" s="44"/>
      <c r="H507" s="44"/>
      <c r="I507" s="44"/>
      <c r="J507" s="49"/>
      <c r="K507" s="48"/>
      <c r="L507" s="198"/>
      <c r="M507" s="64"/>
      <c r="N507" s="204"/>
      <c r="O507" s="45"/>
      <c r="P507" s="45"/>
      <c r="Q507" s="45"/>
      <c r="R507" s="45"/>
      <c r="S507" s="45"/>
      <c r="T507" s="45"/>
      <c r="U507" s="45"/>
    </row>
    <row r="508" spans="1:21" ht="18.75" customHeight="1" x14ac:dyDescent="0.3">
      <c r="A508" s="47"/>
      <c r="B508" s="45"/>
      <c r="C508" s="46"/>
      <c r="D508" s="46"/>
      <c r="E508" s="46"/>
      <c r="F508" s="46"/>
      <c r="G508" s="44"/>
      <c r="H508" s="44"/>
      <c r="I508" s="44"/>
      <c r="J508" s="49"/>
      <c r="K508" s="48"/>
      <c r="L508" s="198"/>
      <c r="M508" s="64"/>
      <c r="N508" s="204"/>
      <c r="O508" s="45"/>
      <c r="P508" s="45"/>
      <c r="Q508" s="45"/>
      <c r="R508" s="45"/>
      <c r="S508" s="45"/>
      <c r="T508" s="45"/>
      <c r="U508" s="45"/>
    </row>
    <row r="509" spans="1:21" ht="18.75" customHeight="1" x14ac:dyDescent="0.3">
      <c r="A509" s="47"/>
      <c r="B509" s="45"/>
      <c r="C509" s="46"/>
      <c r="D509" s="46"/>
      <c r="E509" s="46"/>
      <c r="F509" s="46"/>
      <c r="G509" s="44"/>
      <c r="H509" s="44"/>
      <c r="I509" s="44"/>
      <c r="J509" s="49"/>
      <c r="K509" s="48"/>
      <c r="L509" s="198"/>
      <c r="M509" s="64"/>
      <c r="N509" s="204"/>
      <c r="O509" s="45"/>
      <c r="P509" s="45"/>
      <c r="Q509" s="45"/>
      <c r="R509" s="45"/>
      <c r="S509" s="45"/>
      <c r="T509" s="45"/>
      <c r="U509" s="45"/>
    </row>
    <row r="510" spans="1:21" ht="18.75" customHeight="1" x14ac:dyDescent="0.3">
      <c r="A510" s="47"/>
      <c r="B510" s="45"/>
      <c r="C510" s="46"/>
      <c r="D510" s="46"/>
      <c r="E510" s="46"/>
      <c r="F510" s="46"/>
      <c r="G510" s="44"/>
      <c r="H510" s="44"/>
      <c r="I510" s="44"/>
      <c r="J510" s="49"/>
      <c r="K510" s="48"/>
      <c r="L510" s="198"/>
      <c r="M510" s="64"/>
      <c r="N510" s="204"/>
      <c r="O510" s="45"/>
      <c r="P510" s="45"/>
      <c r="Q510" s="45"/>
      <c r="R510" s="45"/>
      <c r="S510" s="45"/>
      <c r="T510" s="45"/>
      <c r="U510" s="45"/>
    </row>
    <row r="511" spans="1:21" ht="18.75" customHeight="1" x14ac:dyDescent="0.3">
      <c r="A511" s="47"/>
      <c r="B511" s="45"/>
      <c r="C511" s="46"/>
      <c r="D511" s="46"/>
      <c r="E511" s="46"/>
      <c r="F511" s="46"/>
      <c r="G511" s="44"/>
      <c r="H511" s="44"/>
      <c r="I511" s="44"/>
      <c r="J511" s="49"/>
      <c r="K511" s="48"/>
      <c r="L511" s="198"/>
      <c r="M511" s="64"/>
      <c r="N511" s="204"/>
      <c r="O511" s="45"/>
      <c r="P511" s="45"/>
      <c r="Q511" s="45"/>
      <c r="R511" s="45"/>
      <c r="S511" s="45"/>
      <c r="T511" s="45"/>
      <c r="U511" s="45"/>
    </row>
    <row r="512" spans="1:21" ht="18.75" customHeight="1" x14ac:dyDescent="0.3">
      <c r="A512" s="47"/>
      <c r="B512" s="45"/>
      <c r="C512" s="46"/>
      <c r="D512" s="46"/>
      <c r="E512" s="46"/>
      <c r="F512" s="46"/>
      <c r="G512" s="44"/>
      <c r="H512" s="44"/>
      <c r="I512" s="44"/>
      <c r="J512" s="49"/>
      <c r="K512" s="48"/>
      <c r="L512" s="198"/>
      <c r="M512" s="64"/>
      <c r="N512" s="204"/>
      <c r="O512" s="45"/>
      <c r="P512" s="45"/>
      <c r="Q512" s="45"/>
      <c r="R512" s="45"/>
      <c r="S512" s="45"/>
      <c r="T512" s="45"/>
      <c r="U512" s="45"/>
    </row>
    <row r="513" spans="1:21" ht="18.75" customHeight="1" x14ac:dyDescent="0.3">
      <c r="A513" s="47"/>
      <c r="B513" s="45"/>
      <c r="C513" s="46"/>
      <c r="D513" s="46"/>
      <c r="E513" s="46"/>
      <c r="F513" s="46"/>
      <c r="G513" s="44"/>
      <c r="H513" s="44"/>
      <c r="I513" s="44"/>
      <c r="J513" s="49"/>
      <c r="K513" s="48"/>
      <c r="L513" s="198"/>
      <c r="M513" s="64"/>
      <c r="N513" s="204"/>
      <c r="O513" s="45"/>
      <c r="P513" s="45"/>
      <c r="Q513" s="45"/>
      <c r="R513" s="45"/>
      <c r="S513" s="45"/>
      <c r="T513" s="45"/>
      <c r="U513" s="45"/>
    </row>
    <row r="514" spans="1:21" ht="18.75" customHeight="1" x14ac:dyDescent="0.3">
      <c r="A514" s="47"/>
      <c r="B514" s="45"/>
      <c r="C514" s="46"/>
      <c r="D514" s="46"/>
      <c r="E514" s="46"/>
      <c r="F514" s="46"/>
      <c r="G514" s="44"/>
      <c r="H514" s="44"/>
      <c r="I514" s="44"/>
      <c r="J514" s="49"/>
      <c r="K514" s="48"/>
      <c r="L514" s="198"/>
      <c r="M514" s="64"/>
      <c r="N514" s="204"/>
      <c r="O514" s="45"/>
      <c r="P514" s="45"/>
      <c r="Q514" s="45"/>
      <c r="R514" s="45"/>
      <c r="S514" s="45"/>
      <c r="T514" s="45"/>
      <c r="U514" s="45"/>
    </row>
    <row r="515" spans="1:21" ht="18.75" customHeight="1" x14ac:dyDescent="0.3">
      <c r="A515" s="47"/>
      <c r="B515" s="45"/>
      <c r="C515" s="46"/>
      <c r="D515" s="46"/>
      <c r="E515" s="46"/>
      <c r="F515" s="46"/>
      <c r="G515" s="44"/>
      <c r="H515" s="44"/>
      <c r="I515" s="44"/>
      <c r="J515" s="49"/>
      <c r="K515" s="48"/>
      <c r="L515" s="198"/>
      <c r="M515" s="64"/>
      <c r="N515" s="204"/>
      <c r="O515" s="45"/>
      <c r="P515" s="45"/>
      <c r="Q515" s="45"/>
      <c r="R515" s="45"/>
      <c r="S515" s="45"/>
      <c r="T515" s="45"/>
      <c r="U515" s="45"/>
    </row>
    <row r="516" spans="1:21" ht="18.75" customHeight="1" x14ac:dyDescent="0.3">
      <c r="A516" s="47"/>
      <c r="B516" s="45"/>
      <c r="C516" s="46"/>
      <c r="D516" s="46"/>
      <c r="E516" s="46"/>
      <c r="F516" s="46"/>
      <c r="G516" s="44"/>
      <c r="H516" s="44"/>
      <c r="I516" s="44"/>
      <c r="J516" s="49"/>
      <c r="K516" s="48"/>
      <c r="L516" s="198"/>
      <c r="M516" s="64"/>
      <c r="N516" s="204"/>
      <c r="O516" s="45"/>
      <c r="P516" s="45"/>
      <c r="Q516" s="45"/>
      <c r="R516" s="45"/>
      <c r="S516" s="45"/>
      <c r="T516" s="45"/>
      <c r="U516" s="45"/>
    </row>
    <row r="517" spans="1:21" ht="18.75" customHeight="1" x14ac:dyDescent="0.3">
      <c r="A517" s="47"/>
      <c r="B517" s="45"/>
      <c r="C517" s="46"/>
      <c r="D517" s="46"/>
      <c r="E517" s="46"/>
      <c r="F517" s="46"/>
      <c r="G517" s="44"/>
      <c r="H517" s="44"/>
      <c r="I517" s="44"/>
      <c r="J517" s="49"/>
      <c r="K517" s="48"/>
      <c r="L517" s="198"/>
      <c r="M517" s="64"/>
      <c r="N517" s="204"/>
      <c r="O517" s="45"/>
      <c r="P517" s="45"/>
      <c r="Q517" s="45"/>
      <c r="R517" s="45"/>
      <c r="S517" s="45"/>
      <c r="T517" s="45"/>
      <c r="U517" s="45"/>
    </row>
    <row r="518" spans="1:21" ht="18.75" customHeight="1" x14ac:dyDescent="0.3">
      <c r="A518" s="47"/>
      <c r="B518" s="45"/>
      <c r="C518" s="46"/>
      <c r="D518" s="46"/>
      <c r="E518" s="46"/>
      <c r="F518" s="46"/>
      <c r="G518" s="44"/>
      <c r="H518" s="44"/>
      <c r="I518" s="44"/>
      <c r="J518" s="49"/>
      <c r="K518" s="48"/>
      <c r="L518" s="198"/>
      <c r="M518" s="64"/>
      <c r="N518" s="204"/>
      <c r="O518" s="45"/>
      <c r="P518" s="45"/>
      <c r="Q518" s="45"/>
      <c r="R518" s="45"/>
      <c r="S518" s="45"/>
      <c r="T518" s="45"/>
      <c r="U518" s="45"/>
    </row>
    <row r="519" spans="1:21" ht="18.75" customHeight="1" x14ac:dyDescent="0.3">
      <c r="A519" s="47"/>
      <c r="B519" s="45"/>
      <c r="C519" s="46"/>
      <c r="D519" s="46"/>
      <c r="E519" s="46"/>
      <c r="F519" s="46"/>
      <c r="G519" s="44"/>
      <c r="H519" s="44"/>
      <c r="I519" s="44"/>
      <c r="J519" s="49"/>
      <c r="K519" s="48"/>
      <c r="L519" s="198"/>
      <c r="M519" s="64"/>
      <c r="N519" s="204"/>
      <c r="O519" s="45"/>
      <c r="P519" s="45"/>
      <c r="Q519" s="45"/>
      <c r="R519" s="45"/>
      <c r="S519" s="45"/>
      <c r="T519" s="45"/>
      <c r="U519" s="45"/>
    </row>
    <row r="520" spans="1:21" ht="18.75" customHeight="1" x14ac:dyDescent="0.3">
      <c r="A520" s="47"/>
      <c r="B520" s="45"/>
      <c r="C520" s="46"/>
      <c r="D520" s="46"/>
      <c r="E520" s="46"/>
      <c r="F520" s="46"/>
      <c r="G520" s="44"/>
      <c r="H520" s="44"/>
      <c r="I520" s="44"/>
      <c r="J520" s="49"/>
      <c r="K520" s="48"/>
      <c r="L520" s="198"/>
      <c r="M520" s="64"/>
      <c r="N520" s="204"/>
      <c r="O520" s="45"/>
      <c r="P520" s="45"/>
      <c r="Q520" s="45"/>
      <c r="R520" s="45"/>
      <c r="S520" s="45"/>
      <c r="T520" s="45"/>
      <c r="U520" s="45"/>
    </row>
    <row r="521" spans="1:21" ht="18.75" customHeight="1" x14ac:dyDescent="0.3">
      <c r="A521" s="47"/>
      <c r="B521" s="45"/>
      <c r="C521" s="46"/>
      <c r="D521" s="46"/>
      <c r="E521" s="46"/>
      <c r="F521" s="46"/>
      <c r="G521" s="44"/>
      <c r="H521" s="44"/>
      <c r="I521" s="44"/>
      <c r="J521" s="49"/>
      <c r="K521" s="48"/>
      <c r="L521" s="198"/>
      <c r="M521" s="64"/>
      <c r="N521" s="204"/>
      <c r="O521" s="45"/>
      <c r="P521" s="45"/>
      <c r="Q521" s="45"/>
      <c r="R521" s="45"/>
      <c r="S521" s="45"/>
      <c r="T521" s="45"/>
      <c r="U521" s="45"/>
    </row>
    <row r="522" spans="1:21" ht="18.75" customHeight="1" x14ac:dyDescent="0.3">
      <c r="A522" s="47"/>
      <c r="B522" s="45"/>
      <c r="C522" s="46"/>
      <c r="D522" s="46"/>
      <c r="E522" s="46"/>
      <c r="F522" s="46"/>
      <c r="G522" s="44"/>
      <c r="H522" s="44"/>
      <c r="I522" s="44"/>
      <c r="J522" s="49"/>
      <c r="K522" s="48"/>
      <c r="L522" s="198"/>
      <c r="M522" s="64"/>
      <c r="N522" s="204"/>
      <c r="O522" s="45"/>
      <c r="P522" s="45"/>
      <c r="Q522" s="45"/>
      <c r="R522" s="45"/>
      <c r="S522" s="45"/>
      <c r="T522" s="45"/>
      <c r="U522" s="45"/>
    </row>
    <row r="523" spans="1:21" ht="18.75" customHeight="1" x14ac:dyDescent="0.3">
      <c r="A523" s="47"/>
      <c r="B523" s="45"/>
      <c r="C523" s="46"/>
      <c r="D523" s="46"/>
      <c r="E523" s="46"/>
      <c r="F523" s="46"/>
      <c r="G523" s="44"/>
      <c r="H523" s="44"/>
      <c r="I523" s="44"/>
      <c r="J523" s="49"/>
      <c r="K523" s="48"/>
      <c r="L523" s="198"/>
      <c r="M523" s="64"/>
      <c r="N523" s="204"/>
      <c r="O523" s="45"/>
      <c r="P523" s="45"/>
      <c r="Q523" s="45"/>
      <c r="R523" s="45"/>
      <c r="S523" s="45"/>
      <c r="T523" s="45"/>
      <c r="U523" s="45"/>
    </row>
    <row r="524" spans="1:21" ht="18.75" customHeight="1" x14ac:dyDescent="0.3">
      <c r="A524" s="47"/>
      <c r="B524" s="45"/>
      <c r="C524" s="46"/>
      <c r="D524" s="46"/>
      <c r="E524" s="46"/>
      <c r="F524" s="46"/>
      <c r="G524" s="44"/>
      <c r="H524" s="44"/>
      <c r="I524" s="44"/>
      <c r="J524" s="49"/>
      <c r="K524" s="48"/>
      <c r="L524" s="198"/>
      <c r="M524" s="64"/>
      <c r="N524" s="204"/>
      <c r="O524" s="45"/>
      <c r="P524" s="45"/>
      <c r="Q524" s="45"/>
      <c r="R524" s="45"/>
      <c r="S524" s="45"/>
      <c r="T524" s="45"/>
      <c r="U524" s="45"/>
    </row>
    <row r="525" spans="1:21" ht="18.75" customHeight="1" x14ac:dyDescent="0.3">
      <c r="A525" s="47"/>
      <c r="B525" s="45"/>
      <c r="C525" s="46"/>
      <c r="D525" s="46"/>
      <c r="E525" s="46"/>
      <c r="F525" s="46"/>
      <c r="G525" s="44"/>
      <c r="H525" s="44"/>
      <c r="I525" s="44"/>
      <c r="J525" s="49"/>
      <c r="K525" s="48"/>
      <c r="L525" s="198"/>
      <c r="M525" s="64"/>
      <c r="N525" s="204"/>
      <c r="O525" s="45"/>
      <c r="P525" s="45"/>
      <c r="Q525" s="45"/>
      <c r="R525" s="45"/>
      <c r="S525" s="45"/>
      <c r="T525" s="45"/>
      <c r="U525" s="45"/>
    </row>
    <row r="526" spans="1:21" ht="18.75" customHeight="1" x14ac:dyDescent="0.3">
      <c r="A526" s="47"/>
      <c r="B526" s="45"/>
      <c r="C526" s="46"/>
      <c r="D526" s="46"/>
      <c r="E526" s="46"/>
      <c r="F526" s="46"/>
      <c r="G526" s="44"/>
      <c r="H526" s="44"/>
      <c r="I526" s="44"/>
      <c r="J526" s="49"/>
      <c r="K526" s="48"/>
      <c r="L526" s="198"/>
      <c r="M526" s="64"/>
      <c r="N526" s="204"/>
      <c r="O526" s="45"/>
      <c r="P526" s="45"/>
      <c r="Q526" s="45"/>
      <c r="R526" s="45"/>
      <c r="S526" s="45"/>
      <c r="T526" s="45"/>
      <c r="U526" s="45"/>
    </row>
    <row r="527" spans="1:21" ht="18.75" customHeight="1" x14ac:dyDescent="0.3">
      <c r="A527" s="47"/>
      <c r="B527" s="45"/>
      <c r="C527" s="46"/>
      <c r="D527" s="46"/>
      <c r="E527" s="46"/>
      <c r="F527" s="46"/>
      <c r="G527" s="44"/>
      <c r="H527" s="44"/>
      <c r="I527" s="44"/>
      <c r="J527" s="49"/>
      <c r="K527" s="48"/>
      <c r="L527" s="198"/>
      <c r="M527" s="64"/>
      <c r="N527" s="204"/>
      <c r="O527" s="45"/>
      <c r="P527" s="45"/>
      <c r="Q527" s="45"/>
      <c r="R527" s="45"/>
      <c r="S527" s="45"/>
      <c r="T527" s="45"/>
      <c r="U527" s="45"/>
    </row>
    <row r="528" spans="1:21" ht="18.75" customHeight="1" x14ac:dyDescent="0.3">
      <c r="A528" s="47"/>
      <c r="B528" s="45"/>
      <c r="C528" s="46"/>
      <c r="D528" s="46"/>
      <c r="E528" s="46"/>
      <c r="F528" s="46"/>
      <c r="G528" s="44"/>
      <c r="H528" s="44"/>
      <c r="I528" s="44"/>
      <c r="J528" s="49"/>
      <c r="K528" s="48"/>
      <c r="L528" s="198"/>
      <c r="M528" s="64"/>
      <c r="N528" s="204"/>
      <c r="O528" s="45"/>
      <c r="P528" s="45"/>
      <c r="Q528" s="45"/>
      <c r="R528" s="45"/>
      <c r="S528" s="45"/>
      <c r="T528" s="45"/>
      <c r="U528" s="45"/>
    </row>
    <row r="529" spans="1:21" ht="18.75" customHeight="1" x14ac:dyDescent="0.3">
      <c r="A529" s="47"/>
      <c r="B529" s="45"/>
      <c r="C529" s="46"/>
      <c r="D529" s="46"/>
      <c r="E529" s="46"/>
      <c r="F529" s="46"/>
      <c r="G529" s="44"/>
      <c r="H529" s="44"/>
      <c r="I529" s="44"/>
      <c r="J529" s="49"/>
      <c r="K529" s="48"/>
      <c r="L529" s="198"/>
      <c r="M529" s="64"/>
      <c r="N529" s="204"/>
      <c r="O529" s="45"/>
      <c r="P529" s="45"/>
      <c r="Q529" s="45"/>
      <c r="R529" s="45"/>
      <c r="S529" s="45"/>
      <c r="T529" s="45"/>
      <c r="U529" s="45"/>
    </row>
    <row r="530" spans="1:21" ht="18.75" customHeight="1" x14ac:dyDescent="0.3">
      <c r="A530" s="47"/>
      <c r="B530" s="45"/>
      <c r="C530" s="46"/>
      <c r="D530" s="46"/>
      <c r="E530" s="46"/>
      <c r="F530" s="46"/>
      <c r="G530" s="44"/>
      <c r="H530" s="44"/>
      <c r="I530" s="44"/>
      <c r="J530" s="49"/>
      <c r="K530" s="48"/>
      <c r="L530" s="198"/>
      <c r="M530" s="64"/>
      <c r="N530" s="204"/>
      <c r="O530" s="45"/>
      <c r="P530" s="45"/>
      <c r="Q530" s="45"/>
      <c r="R530" s="45"/>
      <c r="S530" s="45"/>
      <c r="T530" s="45"/>
      <c r="U530" s="45"/>
    </row>
    <row r="531" spans="1:21" ht="18.75" customHeight="1" x14ac:dyDescent="0.3">
      <c r="A531" s="47"/>
      <c r="B531" s="45"/>
      <c r="C531" s="46"/>
      <c r="D531" s="46"/>
      <c r="E531" s="46"/>
      <c r="F531" s="46"/>
      <c r="G531" s="44"/>
      <c r="H531" s="44"/>
      <c r="I531" s="44"/>
      <c r="J531" s="49"/>
      <c r="K531" s="48"/>
      <c r="L531" s="198"/>
      <c r="M531" s="64"/>
      <c r="N531" s="204"/>
      <c r="O531" s="45"/>
      <c r="P531" s="45"/>
      <c r="Q531" s="45"/>
      <c r="R531" s="45"/>
      <c r="S531" s="45"/>
      <c r="T531" s="45"/>
      <c r="U531" s="45"/>
    </row>
    <row r="532" spans="1:21" ht="18.75" customHeight="1" x14ac:dyDescent="0.3">
      <c r="A532" s="47"/>
      <c r="B532" s="45"/>
      <c r="C532" s="46"/>
      <c r="D532" s="46"/>
      <c r="E532" s="46"/>
      <c r="F532" s="46"/>
      <c r="G532" s="44"/>
      <c r="H532" s="44"/>
      <c r="I532" s="44"/>
      <c r="J532" s="49"/>
      <c r="K532" s="48"/>
      <c r="L532" s="198"/>
      <c r="M532" s="64"/>
      <c r="N532" s="204"/>
      <c r="O532" s="45"/>
      <c r="P532" s="45"/>
      <c r="Q532" s="45"/>
      <c r="R532" s="45"/>
      <c r="S532" s="45"/>
      <c r="T532" s="45"/>
      <c r="U532" s="45"/>
    </row>
    <row r="533" spans="1:21" ht="18.75" customHeight="1" x14ac:dyDescent="0.3">
      <c r="A533" s="47"/>
      <c r="B533" s="45"/>
      <c r="C533" s="46"/>
      <c r="D533" s="46"/>
      <c r="E533" s="46"/>
      <c r="F533" s="46"/>
      <c r="G533" s="44"/>
      <c r="H533" s="44"/>
      <c r="I533" s="44"/>
      <c r="J533" s="49"/>
      <c r="K533" s="48"/>
      <c r="L533" s="198"/>
      <c r="M533" s="64"/>
      <c r="N533" s="204"/>
      <c r="O533" s="45"/>
      <c r="P533" s="45"/>
      <c r="Q533" s="45"/>
      <c r="R533" s="45"/>
      <c r="S533" s="45"/>
      <c r="T533" s="45"/>
      <c r="U533" s="45"/>
    </row>
    <row r="534" spans="1:21" ht="18.75" customHeight="1" x14ac:dyDescent="0.3">
      <c r="A534" s="47"/>
      <c r="B534" s="45"/>
      <c r="C534" s="46"/>
      <c r="D534" s="46"/>
      <c r="E534" s="46"/>
      <c r="F534" s="46"/>
      <c r="G534" s="44"/>
      <c r="H534" s="44"/>
      <c r="I534" s="44"/>
      <c r="J534" s="49"/>
      <c r="K534" s="48"/>
      <c r="L534" s="198"/>
      <c r="M534" s="64"/>
      <c r="N534" s="204"/>
      <c r="O534" s="45"/>
      <c r="P534" s="45"/>
      <c r="Q534" s="45"/>
      <c r="R534" s="45"/>
      <c r="S534" s="45"/>
      <c r="T534" s="45"/>
      <c r="U534" s="45"/>
    </row>
    <row r="535" spans="1:21" ht="18.75" customHeight="1" x14ac:dyDescent="0.3">
      <c r="A535" s="47"/>
      <c r="B535" s="45"/>
      <c r="C535" s="46"/>
      <c r="D535" s="46"/>
      <c r="E535" s="46"/>
      <c r="F535" s="46"/>
      <c r="G535" s="44"/>
      <c r="H535" s="44"/>
      <c r="I535" s="44"/>
      <c r="J535" s="49"/>
      <c r="K535" s="48"/>
      <c r="L535" s="198"/>
      <c r="M535" s="64"/>
      <c r="N535" s="204"/>
      <c r="O535" s="45"/>
      <c r="P535" s="45"/>
      <c r="Q535" s="45"/>
      <c r="R535" s="45"/>
      <c r="S535" s="45"/>
      <c r="T535" s="45"/>
      <c r="U535" s="45"/>
    </row>
    <row r="536" spans="1:21" ht="18.75" customHeight="1" x14ac:dyDescent="0.3">
      <c r="A536" s="47"/>
      <c r="B536" s="45"/>
      <c r="C536" s="46"/>
      <c r="D536" s="46"/>
      <c r="E536" s="46"/>
      <c r="F536" s="46"/>
      <c r="G536" s="44"/>
      <c r="H536" s="44"/>
      <c r="I536" s="44"/>
      <c r="J536" s="49"/>
      <c r="K536" s="48"/>
      <c r="L536" s="198"/>
      <c r="M536" s="64"/>
      <c r="N536" s="204"/>
      <c r="O536" s="45"/>
      <c r="P536" s="45"/>
      <c r="Q536" s="45"/>
      <c r="R536" s="45"/>
      <c r="S536" s="45"/>
      <c r="T536" s="45"/>
      <c r="U536" s="45"/>
    </row>
    <row r="537" spans="1:21" ht="18.75" customHeight="1" x14ac:dyDescent="0.3">
      <c r="A537" s="47"/>
      <c r="B537" s="45"/>
      <c r="C537" s="46"/>
      <c r="D537" s="46"/>
      <c r="E537" s="46"/>
      <c r="F537" s="46"/>
      <c r="G537" s="44"/>
      <c r="H537" s="44"/>
      <c r="I537" s="44"/>
      <c r="J537" s="49"/>
      <c r="K537" s="48"/>
      <c r="L537" s="198"/>
      <c r="M537" s="64"/>
      <c r="N537" s="204"/>
      <c r="O537" s="45"/>
      <c r="P537" s="45"/>
      <c r="Q537" s="45"/>
      <c r="R537" s="45"/>
      <c r="S537" s="45"/>
      <c r="T537" s="45"/>
      <c r="U537" s="45"/>
    </row>
    <row r="538" spans="1:21" ht="18.75" customHeight="1" x14ac:dyDescent="0.3">
      <c r="A538" s="47"/>
      <c r="B538" s="45"/>
      <c r="C538" s="46"/>
      <c r="D538" s="46"/>
      <c r="E538" s="46"/>
      <c r="F538" s="46"/>
      <c r="G538" s="44"/>
      <c r="H538" s="44"/>
      <c r="I538" s="44"/>
      <c r="J538" s="49"/>
      <c r="K538" s="48"/>
      <c r="L538" s="198"/>
      <c r="M538" s="64"/>
      <c r="N538" s="204"/>
      <c r="O538" s="45"/>
      <c r="P538" s="45"/>
      <c r="Q538" s="45"/>
      <c r="R538" s="45"/>
      <c r="S538" s="45"/>
      <c r="T538" s="45"/>
      <c r="U538" s="45"/>
    </row>
    <row r="539" spans="1:21" ht="18.75" customHeight="1" x14ac:dyDescent="0.3">
      <c r="A539" s="47"/>
      <c r="B539" s="45"/>
      <c r="C539" s="46"/>
      <c r="D539" s="46"/>
      <c r="E539" s="46"/>
      <c r="F539" s="46"/>
      <c r="G539" s="44"/>
      <c r="H539" s="44"/>
      <c r="I539" s="44"/>
      <c r="J539" s="49"/>
      <c r="K539" s="48"/>
      <c r="L539" s="198"/>
      <c r="M539" s="64"/>
      <c r="N539" s="204"/>
      <c r="O539" s="45"/>
      <c r="P539" s="45"/>
      <c r="Q539" s="45"/>
      <c r="R539" s="45"/>
      <c r="S539" s="45"/>
      <c r="T539" s="45"/>
      <c r="U539" s="45"/>
    </row>
    <row r="540" spans="1:21" ht="18.75" customHeight="1" x14ac:dyDescent="0.3">
      <c r="A540" s="47"/>
      <c r="B540" s="45"/>
      <c r="C540" s="46"/>
      <c r="D540" s="46"/>
      <c r="E540" s="46"/>
      <c r="F540" s="46"/>
      <c r="G540" s="44"/>
      <c r="H540" s="44"/>
      <c r="I540" s="44"/>
      <c r="J540" s="49"/>
      <c r="K540" s="48"/>
      <c r="L540" s="198"/>
      <c r="M540" s="64"/>
      <c r="N540" s="204"/>
      <c r="O540" s="45"/>
      <c r="P540" s="45"/>
      <c r="Q540" s="45"/>
      <c r="R540" s="45"/>
      <c r="S540" s="45"/>
      <c r="T540" s="45"/>
      <c r="U540" s="45"/>
    </row>
    <row r="541" spans="1:21" ht="18.75" customHeight="1" x14ac:dyDescent="0.3">
      <c r="A541" s="47"/>
      <c r="B541" s="45"/>
      <c r="C541" s="46"/>
      <c r="D541" s="46"/>
      <c r="E541" s="46"/>
      <c r="F541" s="46"/>
      <c r="G541" s="44"/>
      <c r="H541" s="44"/>
      <c r="I541" s="44"/>
      <c r="J541" s="49"/>
      <c r="K541" s="48"/>
      <c r="L541" s="198"/>
      <c r="M541" s="64"/>
      <c r="N541" s="204"/>
      <c r="O541" s="45"/>
      <c r="P541" s="45"/>
      <c r="Q541" s="45"/>
      <c r="R541" s="45"/>
      <c r="S541" s="45"/>
      <c r="T541" s="45"/>
      <c r="U541" s="45"/>
    </row>
    <row r="542" spans="1:21" ht="18.75" customHeight="1" x14ac:dyDescent="0.3">
      <c r="A542" s="47"/>
      <c r="B542" s="45"/>
      <c r="C542" s="46"/>
      <c r="D542" s="46"/>
      <c r="E542" s="46"/>
      <c r="F542" s="46"/>
      <c r="G542" s="44"/>
      <c r="H542" s="44"/>
      <c r="I542" s="44"/>
      <c r="J542" s="49"/>
      <c r="K542" s="48"/>
      <c r="L542" s="198"/>
      <c r="M542" s="64"/>
      <c r="N542" s="204"/>
      <c r="O542" s="45"/>
      <c r="P542" s="45"/>
      <c r="Q542" s="45"/>
      <c r="R542" s="45"/>
      <c r="S542" s="45"/>
      <c r="T542" s="45"/>
      <c r="U542" s="45"/>
    </row>
    <row r="543" spans="1:21" ht="18.75" customHeight="1" x14ac:dyDescent="0.3">
      <c r="A543" s="47"/>
      <c r="B543" s="45"/>
      <c r="C543" s="46"/>
      <c r="D543" s="46"/>
      <c r="E543" s="46"/>
      <c r="F543" s="46"/>
      <c r="G543" s="44"/>
      <c r="H543" s="44"/>
      <c r="I543" s="44"/>
      <c r="J543" s="49"/>
      <c r="K543" s="48"/>
      <c r="L543" s="198"/>
      <c r="M543" s="64"/>
      <c r="N543" s="204"/>
      <c r="O543" s="45"/>
      <c r="P543" s="45"/>
      <c r="Q543" s="45"/>
      <c r="R543" s="45"/>
      <c r="S543" s="45"/>
      <c r="T543" s="45"/>
      <c r="U543" s="45"/>
    </row>
    <row r="544" spans="1:21" ht="18.75" customHeight="1" x14ac:dyDescent="0.3">
      <c r="A544" s="47"/>
      <c r="B544" s="45"/>
      <c r="C544" s="46"/>
      <c r="D544" s="46"/>
      <c r="E544" s="46"/>
      <c r="F544" s="46"/>
      <c r="G544" s="44"/>
      <c r="H544" s="44"/>
      <c r="I544" s="44"/>
      <c r="J544" s="49"/>
      <c r="K544" s="48"/>
      <c r="L544" s="198"/>
      <c r="M544" s="64"/>
      <c r="N544" s="204"/>
      <c r="O544" s="45"/>
      <c r="P544" s="45"/>
      <c r="Q544" s="45"/>
      <c r="R544" s="45"/>
      <c r="S544" s="45"/>
      <c r="T544" s="45"/>
      <c r="U544" s="45"/>
    </row>
    <row r="545" spans="1:21" ht="18.75" customHeight="1" x14ac:dyDescent="0.3">
      <c r="A545" s="47"/>
      <c r="B545" s="45"/>
      <c r="C545" s="46"/>
      <c r="D545" s="46"/>
      <c r="E545" s="46"/>
      <c r="F545" s="46"/>
      <c r="G545" s="44"/>
      <c r="H545" s="44"/>
      <c r="I545" s="44"/>
      <c r="J545" s="49"/>
      <c r="K545" s="48"/>
      <c r="L545" s="198"/>
      <c r="M545" s="64"/>
      <c r="N545" s="204"/>
      <c r="O545" s="45"/>
      <c r="P545" s="45"/>
      <c r="Q545" s="45"/>
      <c r="R545" s="45"/>
      <c r="S545" s="45"/>
      <c r="T545" s="45"/>
      <c r="U545" s="45"/>
    </row>
    <row r="546" spans="1:21" ht="18.75" customHeight="1" x14ac:dyDescent="0.3">
      <c r="A546" s="47"/>
      <c r="B546" s="45"/>
      <c r="C546" s="46"/>
      <c r="D546" s="46"/>
      <c r="E546" s="46"/>
      <c r="F546" s="46"/>
      <c r="G546" s="44"/>
      <c r="H546" s="44"/>
      <c r="I546" s="44"/>
      <c r="J546" s="49"/>
      <c r="K546" s="48"/>
      <c r="L546" s="198"/>
      <c r="M546" s="64"/>
      <c r="N546" s="204"/>
      <c r="O546" s="45"/>
      <c r="P546" s="45"/>
      <c r="Q546" s="45"/>
      <c r="R546" s="45"/>
      <c r="S546" s="45"/>
      <c r="T546" s="45"/>
      <c r="U546" s="45"/>
    </row>
    <row r="547" spans="1:21" ht="18.75" customHeight="1" x14ac:dyDescent="0.3">
      <c r="A547" s="47"/>
      <c r="B547" s="45"/>
      <c r="C547" s="46"/>
      <c r="D547" s="46"/>
      <c r="E547" s="46"/>
      <c r="F547" s="46"/>
      <c r="G547" s="44"/>
      <c r="H547" s="44"/>
      <c r="I547" s="44"/>
      <c r="J547" s="49"/>
      <c r="K547" s="48"/>
      <c r="L547" s="198"/>
      <c r="M547" s="64"/>
      <c r="N547" s="204"/>
      <c r="O547" s="45"/>
      <c r="P547" s="45"/>
      <c r="Q547" s="45"/>
      <c r="R547" s="45"/>
      <c r="S547" s="45"/>
      <c r="T547" s="45"/>
      <c r="U547" s="45"/>
    </row>
    <row r="548" spans="1:21" ht="18.75" customHeight="1" x14ac:dyDescent="0.3">
      <c r="A548" s="47"/>
      <c r="B548" s="45"/>
      <c r="C548" s="46"/>
      <c r="D548" s="46"/>
      <c r="E548" s="46"/>
      <c r="F548" s="46"/>
      <c r="G548" s="44"/>
      <c r="H548" s="44"/>
      <c r="I548" s="44"/>
      <c r="J548" s="49"/>
      <c r="K548" s="48"/>
      <c r="L548" s="198"/>
      <c r="M548" s="64"/>
      <c r="N548" s="204"/>
      <c r="O548" s="45"/>
      <c r="P548" s="45"/>
      <c r="Q548" s="45"/>
      <c r="R548" s="45"/>
      <c r="S548" s="45"/>
      <c r="T548" s="45"/>
      <c r="U548" s="45"/>
    </row>
    <row r="549" spans="1:21" ht="18.75" customHeight="1" x14ac:dyDescent="0.3">
      <c r="A549" s="47"/>
      <c r="B549" s="45"/>
      <c r="C549" s="46"/>
      <c r="D549" s="46"/>
      <c r="E549" s="46"/>
      <c r="F549" s="46"/>
      <c r="G549" s="44"/>
      <c r="H549" s="44"/>
      <c r="I549" s="44"/>
      <c r="J549" s="49"/>
      <c r="K549" s="48"/>
      <c r="L549" s="198"/>
      <c r="M549" s="64"/>
      <c r="N549" s="204"/>
      <c r="O549" s="45"/>
      <c r="P549" s="45"/>
      <c r="Q549" s="45"/>
      <c r="R549" s="45"/>
      <c r="S549" s="45"/>
      <c r="T549" s="45"/>
      <c r="U549" s="45"/>
    </row>
    <row r="550" spans="1:21" ht="18.75" customHeight="1" x14ac:dyDescent="0.3">
      <c r="A550" s="47"/>
      <c r="B550" s="45"/>
      <c r="C550" s="46"/>
      <c r="D550" s="46"/>
      <c r="E550" s="46"/>
      <c r="F550" s="46"/>
      <c r="G550" s="44"/>
      <c r="H550" s="44"/>
      <c r="I550" s="44"/>
      <c r="J550" s="49"/>
      <c r="K550" s="48"/>
      <c r="L550" s="198"/>
      <c r="M550" s="64"/>
      <c r="N550" s="204"/>
      <c r="O550" s="45"/>
      <c r="P550" s="45"/>
      <c r="Q550" s="45"/>
      <c r="R550" s="45"/>
      <c r="S550" s="45"/>
      <c r="T550" s="45"/>
      <c r="U550" s="45"/>
    </row>
    <row r="551" spans="1:21" ht="18.75" customHeight="1" x14ac:dyDescent="0.3">
      <c r="A551" s="47"/>
      <c r="B551" s="45"/>
      <c r="C551" s="46"/>
      <c r="D551" s="46"/>
      <c r="E551" s="46"/>
      <c r="F551" s="46"/>
      <c r="G551" s="44"/>
      <c r="H551" s="44"/>
      <c r="I551" s="44"/>
      <c r="J551" s="49"/>
      <c r="K551" s="48"/>
      <c r="L551" s="198"/>
      <c r="M551" s="64"/>
      <c r="N551" s="204"/>
      <c r="O551" s="45"/>
      <c r="P551" s="45"/>
      <c r="Q551" s="45"/>
      <c r="R551" s="45"/>
      <c r="S551" s="45"/>
      <c r="T551" s="45"/>
      <c r="U551" s="45"/>
    </row>
    <row r="552" spans="1:21" ht="18.75" customHeight="1" x14ac:dyDescent="0.3">
      <c r="A552" s="47"/>
      <c r="B552" s="45"/>
      <c r="C552" s="46"/>
      <c r="D552" s="46"/>
      <c r="E552" s="46"/>
      <c r="F552" s="46"/>
      <c r="G552" s="44"/>
      <c r="H552" s="44"/>
      <c r="I552" s="44"/>
      <c r="J552" s="49"/>
      <c r="K552" s="48"/>
      <c r="L552" s="198"/>
      <c r="M552" s="64"/>
      <c r="N552" s="204"/>
      <c r="O552" s="45"/>
      <c r="P552" s="45"/>
      <c r="Q552" s="45"/>
      <c r="R552" s="45"/>
      <c r="S552" s="45"/>
      <c r="T552" s="45"/>
      <c r="U552" s="45"/>
    </row>
    <row r="553" spans="1:21" ht="18.75" customHeight="1" x14ac:dyDescent="0.3">
      <c r="A553" s="47"/>
      <c r="B553" s="45"/>
      <c r="C553" s="46"/>
      <c r="D553" s="46"/>
      <c r="E553" s="46"/>
      <c r="F553" s="46"/>
      <c r="G553" s="44"/>
      <c r="H553" s="44"/>
      <c r="I553" s="44"/>
      <c r="J553" s="49"/>
      <c r="K553" s="48"/>
      <c r="L553" s="198"/>
      <c r="M553" s="64"/>
      <c r="N553" s="204"/>
      <c r="O553" s="45"/>
      <c r="P553" s="45"/>
      <c r="Q553" s="45"/>
      <c r="R553" s="45"/>
      <c r="S553" s="45"/>
      <c r="T553" s="45"/>
      <c r="U553" s="45"/>
    </row>
    <row r="554" spans="1:21" ht="18.75" customHeight="1" x14ac:dyDescent="0.3">
      <c r="A554" s="47"/>
      <c r="B554" s="45"/>
      <c r="C554" s="46"/>
      <c r="D554" s="46"/>
      <c r="E554" s="46"/>
      <c r="F554" s="46"/>
      <c r="G554" s="44"/>
      <c r="H554" s="44"/>
      <c r="I554" s="44"/>
      <c r="J554" s="49"/>
      <c r="K554" s="48"/>
      <c r="L554" s="198"/>
      <c r="M554" s="64"/>
      <c r="N554" s="204"/>
      <c r="O554" s="45"/>
      <c r="P554" s="45"/>
      <c r="Q554" s="45"/>
      <c r="R554" s="45"/>
      <c r="S554" s="45"/>
      <c r="T554" s="45"/>
      <c r="U554" s="45"/>
    </row>
    <row r="555" spans="1:21" ht="18.75" customHeight="1" x14ac:dyDescent="0.3">
      <c r="A555" s="47"/>
      <c r="B555" s="45"/>
      <c r="C555" s="46"/>
      <c r="D555" s="46"/>
      <c r="E555" s="46"/>
      <c r="F555" s="46"/>
      <c r="G555" s="44"/>
      <c r="H555" s="44"/>
      <c r="I555" s="44"/>
      <c r="J555" s="49"/>
      <c r="K555" s="48"/>
      <c r="L555" s="198"/>
      <c r="M555" s="64"/>
      <c r="N555" s="204"/>
      <c r="O555" s="45"/>
      <c r="P555" s="45"/>
      <c r="Q555" s="45"/>
      <c r="R555" s="45"/>
      <c r="S555" s="45"/>
      <c r="T555" s="45"/>
      <c r="U555" s="45"/>
    </row>
    <row r="556" spans="1:21" ht="18.75" customHeight="1" x14ac:dyDescent="0.3">
      <c r="A556" s="47"/>
      <c r="B556" s="45"/>
      <c r="C556" s="46"/>
      <c r="D556" s="46"/>
      <c r="E556" s="46"/>
      <c r="F556" s="46"/>
      <c r="G556" s="44"/>
      <c r="H556" s="44"/>
      <c r="I556" s="44"/>
      <c r="J556" s="49"/>
      <c r="K556" s="48"/>
      <c r="L556" s="198"/>
      <c r="M556" s="64"/>
      <c r="N556" s="204"/>
      <c r="O556" s="45"/>
      <c r="P556" s="45"/>
      <c r="Q556" s="45"/>
      <c r="R556" s="45"/>
      <c r="S556" s="45"/>
      <c r="T556" s="45"/>
      <c r="U556" s="45"/>
    </row>
    <row r="557" spans="1:21" ht="18.75" customHeight="1" x14ac:dyDescent="0.3">
      <c r="A557" s="47"/>
      <c r="B557" s="45"/>
      <c r="C557" s="46"/>
      <c r="D557" s="46"/>
      <c r="E557" s="46"/>
      <c r="F557" s="46"/>
      <c r="G557" s="44"/>
      <c r="H557" s="44"/>
      <c r="I557" s="44"/>
      <c r="J557" s="49"/>
      <c r="K557" s="48"/>
      <c r="L557" s="198"/>
      <c r="M557" s="64"/>
      <c r="N557" s="204"/>
      <c r="O557" s="45"/>
      <c r="P557" s="45"/>
      <c r="Q557" s="45"/>
      <c r="R557" s="45"/>
      <c r="S557" s="45"/>
      <c r="T557" s="45"/>
      <c r="U557" s="45"/>
    </row>
    <row r="558" spans="1:21" ht="18.75" customHeight="1" x14ac:dyDescent="0.3">
      <c r="A558" s="47"/>
      <c r="B558" s="45"/>
      <c r="C558" s="46"/>
      <c r="D558" s="46"/>
      <c r="E558" s="46"/>
      <c r="F558" s="46"/>
      <c r="G558" s="44"/>
      <c r="H558" s="44"/>
      <c r="I558" s="44"/>
      <c r="J558" s="49"/>
      <c r="K558" s="48"/>
      <c r="L558" s="198"/>
      <c r="M558" s="64"/>
      <c r="N558" s="204"/>
      <c r="O558" s="45"/>
      <c r="P558" s="45"/>
      <c r="Q558" s="45"/>
      <c r="R558" s="45"/>
      <c r="S558" s="45"/>
      <c r="T558" s="45"/>
      <c r="U558" s="45"/>
    </row>
    <row r="559" spans="1:21" ht="18.75" customHeight="1" x14ac:dyDescent="0.3">
      <c r="A559" s="47"/>
      <c r="B559" s="45"/>
      <c r="C559" s="46"/>
      <c r="D559" s="46"/>
      <c r="E559" s="46"/>
      <c r="F559" s="46"/>
      <c r="G559" s="44"/>
      <c r="H559" s="44"/>
      <c r="I559" s="44"/>
      <c r="J559" s="49"/>
      <c r="K559" s="48"/>
      <c r="L559" s="198"/>
      <c r="M559" s="64"/>
      <c r="N559" s="204"/>
      <c r="O559" s="45"/>
      <c r="P559" s="45"/>
      <c r="Q559" s="45"/>
      <c r="R559" s="45"/>
      <c r="S559" s="45"/>
      <c r="T559" s="45"/>
      <c r="U559" s="45"/>
    </row>
    <row r="560" spans="1:21" ht="18.75" customHeight="1" x14ac:dyDescent="0.3">
      <c r="A560" s="47"/>
      <c r="B560" s="45"/>
      <c r="C560" s="46"/>
      <c r="D560" s="46"/>
      <c r="E560" s="46"/>
      <c r="F560" s="46"/>
      <c r="G560" s="44"/>
      <c r="H560" s="44"/>
      <c r="I560" s="44"/>
      <c r="J560" s="49"/>
      <c r="K560" s="48"/>
      <c r="L560" s="198"/>
      <c r="M560" s="64"/>
      <c r="N560" s="204"/>
      <c r="O560" s="45"/>
      <c r="P560" s="45"/>
      <c r="Q560" s="45"/>
      <c r="R560" s="45"/>
      <c r="S560" s="45"/>
      <c r="T560" s="45"/>
      <c r="U560" s="45"/>
    </row>
    <row r="561" spans="1:21" ht="18.75" customHeight="1" x14ac:dyDescent="0.3">
      <c r="A561" s="47"/>
      <c r="B561" s="45"/>
      <c r="C561" s="46"/>
      <c r="D561" s="46"/>
      <c r="E561" s="46"/>
      <c r="F561" s="46"/>
      <c r="G561" s="44"/>
      <c r="H561" s="44"/>
      <c r="I561" s="44"/>
      <c r="J561" s="49"/>
      <c r="K561" s="48"/>
      <c r="L561" s="198"/>
      <c r="M561" s="64"/>
      <c r="N561" s="204"/>
      <c r="O561" s="45"/>
      <c r="P561" s="45"/>
      <c r="Q561" s="45"/>
      <c r="R561" s="45"/>
      <c r="S561" s="45"/>
      <c r="T561" s="45"/>
      <c r="U561" s="45"/>
    </row>
    <row r="562" spans="1:21" ht="18.75" customHeight="1" x14ac:dyDescent="0.3">
      <c r="A562" s="47"/>
      <c r="B562" s="45"/>
      <c r="C562" s="46"/>
      <c r="D562" s="46"/>
      <c r="E562" s="46"/>
      <c r="F562" s="46"/>
      <c r="G562" s="44"/>
      <c r="H562" s="44"/>
      <c r="I562" s="44"/>
      <c r="J562" s="49"/>
      <c r="K562" s="48"/>
      <c r="L562" s="198"/>
      <c r="M562" s="64"/>
      <c r="N562" s="204"/>
      <c r="O562" s="45"/>
      <c r="P562" s="45"/>
      <c r="Q562" s="45"/>
      <c r="R562" s="45"/>
      <c r="S562" s="45"/>
      <c r="T562" s="45"/>
      <c r="U562" s="45"/>
    </row>
    <row r="563" spans="1:21" ht="18.75" customHeight="1" x14ac:dyDescent="0.3">
      <c r="A563" s="47"/>
      <c r="B563" s="45"/>
      <c r="C563" s="46"/>
      <c r="D563" s="46"/>
      <c r="E563" s="46"/>
      <c r="F563" s="46"/>
      <c r="G563" s="44"/>
      <c r="H563" s="44"/>
      <c r="I563" s="44"/>
      <c r="J563" s="49"/>
      <c r="K563" s="48"/>
      <c r="L563" s="198"/>
      <c r="M563" s="64"/>
      <c r="N563" s="204"/>
      <c r="O563" s="45"/>
      <c r="P563" s="45"/>
      <c r="Q563" s="45"/>
      <c r="R563" s="45"/>
      <c r="S563" s="45"/>
      <c r="T563" s="45"/>
      <c r="U563" s="45"/>
    </row>
    <row r="564" spans="1:21" ht="18.75" customHeight="1" x14ac:dyDescent="0.3">
      <c r="A564" s="47"/>
      <c r="B564" s="45"/>
      <c r="C564" s="46"/>
      <c r="D564" s="46"/>
      <c r="E564" s="46"/>
      <c r="F564" s="46"/>
      <c r="G564" s="44"/>
      <c r="H564" s="44"/>
      <c r="I564" s="44"/>
      <c r="J564" s="49"/>
      <c r="K564" s="48"/>
      <c r="L564" s="198"/>
      <c r="M564" s="64"/>
      <c r="N564" s="204"/>
      <c r="O564" s="45"/>
      <c r="P564" s="45"/>
      <c r="Q564" s="45"/>
      <c r="R564" s="45"/>
      <c r="S564" s="45"/>
      <c r="T564" s="45"/>
      <c r="U564" s="45"/>
    </row>
    <row r="565" spans="1:21" ht="18.75" customHeight="1" x14ac:dyDescent="0.3">
      <c r="A565" s="47"/>
      <c r="B565" s="45"/>
      <c r="C565" s="46"/>
      <c r="D565" s="46"/>
      <c r="E565" s="46"/>
      <c r="F565" s="46"/>
      <c r="G565" s="44"/>
      <c r="H565" s="44"/>
      <c r="I565" s="44"/>
      <c r="J565" s="49"/>
      <c r="K565" s="48"/>
      <c r="L565" s="198"/>
      <c r="M565" s="64"/>
      <c r="N565" s="204"/>
      <c r="O565" s="45"/>
      <c r="P565" s="45"/>
      <c r="Q565" s="45"/>
      <c r="R565" s="45"/>
      <c r="S565" s="45"/>
      <c r="T565" s="45"/>
      <c r="U565" s="45"/>
    </row>
    <row r="566" spans="1:21" ht="18.75" customHeight="1" x14ac:dyDescent="0.3">
      <c r="A566" s="47"/>
      <c r="B566" s="45"/>
      <c r="C566" s="46"/>
      <c r="D566" s="46"/>
      <c r="E566" s="46"/>
      <c r="F566" s="46"/>
      <c r="G566" s="44"/>
      <c r="H566" s="44"/>
      <c r="I566" s="44"/>
      <c r="J566" s="49"/>
      <c r="K566" s="48"/>
      <c r="L566" s="198"/>
      <c r="M566" s="64"/>
      <c r="N566" s="204"/>
      <c r="O566" s="45"/>
      <c r="P566" s="45"/>
      <c r="Q566" s="45"/>
      <c r="R566" s="45"/>
      <c r="S566" s="45"/>
      <c r="T566" s="45"/>
      <c r="U566" s="45"/>
    </row>
    <row r="567" spans="1:21" ht="18.75" customHeight="1" x14ac:dyDescent="0.3">
      <c r="A567" s="47"/>
      <c r="B567" s="45"/>
      <c r="C567" s="46"/>
      <c r="D567" s="46"/>
      <c r="E567" s="46"/>
      <c r="F567" s="46"/>
      <c r="G567" s="44"/>
      <c r="H567" s="44"/>
      <c r="I567" s="44"/>
      <c r="J567" s="49"/>
      <c r="K567" s="48"/>
      <c r="L567" s="198"/>
      <c r="M567" s="64"/>
      <c r="N567" s="204"/>
      <c r="O567" s="45"/>
      <c r="P567" s="45"/>
      <c r="Q567" s="45"/>
      <c r="R567" s="45"/>
      <c r="S567" s="45"/>
      <c r="T567" s="45"/>
      <c r="U567" s="45"/>
    </row>
    <row r="568" spans="1:21" ht="18.75" customHeight="1" x14ac:dyDescent="0.3">
      <c r="A568" s="47"/>
      <c r="B568" s="45"/>
      <c r="C568" s="46"/>
      <c r="D568" s="46"/>
      <c r="E568" s="46"/>
      <c r="F568" s="46"/>
      <c r="G568" s="44"/>
      <c r="H568" s="44"/>
      <c r="I568" s="44"/>
      <c r="J568" s="49"/>
      <c r="K568" s="48"/>
      <c r="L568" s="198"/>
      <c r="M568" s="64"/>
      <c r="N568" s="204"/>
      <c r="O568" s="45"/>
      <c r="P568" s="45"/>
      <c r="Q568" s="45"/>
      <c r="R568" s="45"/>
      <c r="S568" s="45"/>
      <c r="T568" s="45"/>
      <c r="U568" s="45"/>
    </row>
    <row r="569" spans="1:21" ht="18.75" customHeight="1" x14ac:dyDescent="0.3">
      <c r="A569" s="47"/>
      <c r="B569" s="45"/>
      <c r="C569" s="46"/>
      <c r="D569" s="46"/>
      <c r="E569" s="46"/>
      <c r="F569" s="46"/>
      <c r="G569" s="44"/>
      <c r="H569" s="44"/>
      <c r="I569" s="44"/>
      <c r="J569" s="49"/>
      <c r="K569" s="48"/>
      <c r="L569" s="198"/>
      <c r="M569" s="64"/>
      <c r="N569" s="204"/>
      <c r="O569" s="45"/>
      <c r="P569" s="45"/>
      <c r="Q569" s="45"/>
      <c r="R569" s="45"/>
      <c r="S569" s="45"/>
      <c r="T569" s="45"/>
      <c r="U569" s="45"/>
    </row>
    <row r="570" spans="1:21" ht="18.75" customHeight="1" x14ac:dyDescent="0.3">
      <c r="A570" s="47"/>
      <c r="B570" s="45"/>
      <c r="C570" s="46"/>
      <c r="D570" s="46"/>
      <c r="E570" s="46"/>
      <c r="F570" s="46"/>
      <c r="G570" s="44"/>
      <c r="H570" s="44"/>
      <c r="I570" s="44"/>
      <c r="J570" s="49"/>
      <c r="K570" s="48"/>
      <c r="L570" s="198"/>
      <c r="M570" s="64"/>
      <c r="N570" s="204"/>
      <c r="O570" s="45"/>
      <c r="P570" s="45"/>
      <c r="Q570" s="45"/>
      <c r="R570" s="45"/>
      <c r="S570" s="45"/>
      <c r="T570" s="45"/>
      <c r="U570" s="45"/>
    </row>
    <row r="571" spans="1:21" ht="18.75" customHeight="1" x14ac:dyDescent="0.3">
      <c r="A571" s="47"/>
      <c r="B571" s="45"/>
      <c r="C571" s="46"/>
      <c r="D571" s="46"/>
      <c r="E571" s="46"/>
      <c r="F571" s="46"/>
      <c r="G571" s="44"/>
      <c r="H571" s="44"/>
      <c r="I571" s="44"/>
      <c r="J571" s="49"/>
      <c r="K571" s="48"/>
      <c r="L571" s="198"/>
      <c r="M571" s="64"/>
      <c r="N571" s="204"/>
      <c r="O571" s="45"/>
      <c r="P571" s="45"/>
      <c r="Q571" s="45"/>
      <c r="R571" s="45"/>
      <c r="S571" s="45"/>
      <c r="T571" s="45"/>
      <c r="U571" s="45"/>
    </row>
    <row r="572" spans="1:21" ht="18.75" customHeight="1" x14ac:dyDescent="0.3">
      <c r="A572" s="47"/>
      <c r="B572" s="45"/>
      <c r="C572" s="46"/>
      <c r="D572" s="46"/>
      <c r="E572" s="46"/>
      <c r="F572" s="46"/>
      <c r="G572" s="44"/>
      <c r="H572" s="44"/>
      <c r="I572" s="44"/>
      <c r="J572" s="49"/>
      <c r="K572" s="48"/>
      <c r="L572" s="198"/>
      <c r="M572" s="64"/>
      <c r="N572" s="204"/>
      <c r="O572" s="45"/>
      <c r="P572" s="45"/>
      <c r="Q572" s="45"/>
      <c r="R572" s="45"/>
      <c r="S572" s="45"/>
      <c r="T572" s="45"/>
      <c r="U572" s="45"/>
    </row>
    <row r="573" spans="1:21" ht="18.75" customHeight="1" x14ac:dyDescent="0.3">
      <c r="A573" s="47"/>
      <c r="B573" s="45"/>
      <c r="C573" s="46"/>
      <c r="D573" s="46"/>
      <c r="E573" s="46"/>
      <c r="F573" s="46"/>
      <c r="G573" s="44"/>
      <c r="H573" s="44"/>
      <c r="I573" s="44"/>
      <c r="J573" s="49"/>
      <c r="K573" s="48"/>
      <c r="L573" s="198"/>
      <c r="M573" s="64"/>
      <c r="N573" s="204"/>
      <c r="O573" s="45"/>
      <c r="P573" s="45"/>
      <c r="Q573" s="45"/>
      <c r="R573" s="45"/>
      <c r="S573" s="45"/>
      <c r="T573" s="45"/>
      <c r="U573" s="45"/>
    </row>
    <row r="574" spans="1:21" ht="18.75" customHeight="1" x14ac:dyDescent="0.3">
      <c r="A574" s="47"/>
      <c r="B574" s="45"/>
      <c r="C574" s="46"/>
      <c r="D574" s="46"/>
      <c r="E574" s="46"/>
      <c r="F574" s="46"/>
      <c r="G574" s="44"/>
      <c r="H574" s="44"/>
      <c r="I574" s="44"/>
      <c r="J574" s="49"/>
      <c r="K574" s="48"/>
      <c r="L574" s="198"/>
      <c r="M574" s="64"/>
      <c r="N574" s="204"/>
      <c r="O574" s="45"/>
      <c r="P574" s="45"/>
      <c r="Q574" s="45"/>
      <c r="R574" s="45"/>
      <c r="S574" s="45"/>
      <c r="T574" s="45"/>
      <c r="U574" s="45"/>
    </row>
    <row r="575" spans="1:21" ht="18.75" customHeight="1" x14ac:dyDescent="0.3">
      <c r="A575" s="47"/>
      <c r="B575" s="45"/>
      <c r="C575" s="46"/>
      <c r="D575" s="46"/>
      <c r="E575" s="46"/>
      <c r="F575" s="46"/>
      <c r="G575" s="44"/>
      <c r="H575" s="44"/>
      <c r="I575" s="44"/>
      <c r="J575" s="49"/>
      <c r="K575" s="48"/>
      <c r="L575" s="198"/>
      <c r="M575" s="64"/>
      <c r="N575" s="204"/>
      <c r="O575" s="45"/>
      <c r="P575" s="45"/>
      <c r="Q575" s="45"/>
      <c r="R575" s="45"/>
      <c r="S575" s="45"/>
      <c r="T575" s="45"/>
      <c r="U575" s="45"/>
    </row>
    <row r="576" spans="1:21" ht="18.75" customHeight="1" x14ac:dyDescent="0.3">
      <c r="A576" s="47"/>
      <c r="B576" s="45"/>
      <c r="C576" s="46"/>
      <c r="D576" s="46"/>
      <c r="E576" s="46"/>
      <c r="F576" s="46"/>
      <c r="G576" s="44"/>
      <c r="H576" s="44"/>
      <c r="I576" s="44"/>
      <c r="J576" s="49"/>
      <c r="K576" s="48"/>
      <c r="L576" s="198"/>
      <c r="M576" s="64"/>
      <c r="N576" s="204"/>
      <c r="O576" s="45"/>
      <c r="P576" s="45"/>
      <c r="Q576" s="45"/>
      <c r="R576" s="45"/>
      <c r="S576" s="45"/>
      <c r="T576" s="45"/>
      <c r="U576" s="45"/>
    </row>
    <row r="577" spans="1:21" ht="18.75" customHeight="1" x14ac:dyDescent="0.3">
      <c r="A577" s="47"/>
      <c r="B577" s="45"/>
      <c r="C577" s="46"/>
      <c r="D577" s="46"/>
      <c r="E577" s="46"/>
      <c r="F577" s="46"/>
      <c r="G577" s="44"/>
      <c r="H577" s="44"/>
      <c r="I577" s="44"/>
      <c r="J577" s="49"/>
      <c r="K577" s="48"/>
      <c r="L577" s="198"/>
      <c r="M577" s="64"/>
      <c r="N577" s="204"/>
      <c r="O577" s="45"/>
      <c r="P577" s="45"/>
      <c r="Q577" s="45"/>
      <c r="R577" s="45"/>
      <c r="S577" s="45"/>
      <c r="T577" s="45"/>
      <c r="U577" s="45"/>
    </row>
    <row r="578" spans="1:21" ht="18.75" customHeight="1" x14ac:dyDescent="0.3">
      <c r="A578" s="47"/>
      <c r="B578" s="45"/>
      <c r="C578" s="46"/>
      <c r="D578" s="46"/>
      <c r="E578" s="46"/>
      <c r="F578" s="46"/>
      <c r="G578" s="44"/>
      <c r="H578" s="44"/>
      <c r="I578" s="44"/>
      <c r="J578" s="49"/>
      <c r="K578" s="48"/>
      <c r="L578" s="198"/>
      <c r="M578" s="64"/>
      <c r="N578" s="204"/>
      <c r="O578" s="45"/>
      <c r="P578" s="45"/>
      <c r="Q578" s="45"/>
      <c r="R578" s="45"/>
      <c r="S578" s="45"/>
      <c r="T578" s="45"/>
      <c r="U578" s="45"/>
    </row>
    <row r="579" spans="1:21" ht="18.75" customHeight="1" x14ac:dyDescent="0.3">
      <c r="A579" s="47"/>
      <c r="B579" s="45"/>
      <c r="C579" s="46"/>
      <c r="D579" s="46"/>
      <c r="E579" s="46"/>
      <c r="F579" s="46"/>
      <c r="G579" s="44"/>
      <c r="H579" s="44"/>
      <c r="I579" s="44"/>
      <c r="J579" s="49"/>
      <c r="K579" s="48"/>
      <c r="L579" s="198"/>
      <c r="M579" s="64"/>
      <c r="N579" s="204"/>
      <c r="O579" s="45"/>
      <c r="P579" s="45"/>
      <c r="Q579" s="45"/>
      <c r="R579" s="45"/>
      <c r="S579" s="45"/>
      <c r="T579" s="45"/>
      <c r="U579" s="45"/>
    </row>
    <row r="580" spans="1:21" ht="18.75" customHeight="1" x14ac:dyDescent="0.3">
      <c r="A580" s="47"/>
      <c r="B580" s="45"/>
      <c r="C580" s="46"/>
      <c r="D580" s="46"/>
      <c r="E580" s="46"/>
      <c r="F580" s="46"/>
      <c r="G580" s="44"/>
      <c r="H580" s="44"/>
      <c r="I580" s="44"/>
      <c r="J580" s="49"/>
      <c r="K580" s="48"/>
      <c r="L580" s="198"/>
      <c r="M580" s="64"/>
      <c r="N580" s="204"/>
      <c r="O580" s="45"/>
      <c r="P580" s="45"/>
      <c r="Q580" s="45"/>
      <c r="R580" s="45"/>
      <c r="S580" s="45"/>
      <c r="T580" s="45"/>
      <c r="U580" s="45"/>
    </row>
    <row r="581" spans="1:21" ht="18.75" customHeight="1" x14ac:dyDescent="0.3">
      <c r="A581" s="47"/>
      <c r="B581" s="45"/>
      <c r="C581" s="46"/>
      <c r="D581" s="46"/>
      <c r="E581" s="46"/>
      <c r="F581" s="46"/>
      <c r="G581" s="44"/>
      <c r="H581" s="44"/>
      <c r="I581" s="44"/>
      <c r="J581" s="49"/>
      <c r="K581" s="48"/>
      <c r="L581" s="198"/>
      <c r="M581" s="64"/>
      <c r="N581" s="204"/>
      <c r="O581" s="45"/>
      <c r="P581" s="45"/>
      <c r="Q581" s="45"/>
      <c r="R581" s="45"/>
      <c r="S581" s="45"/>
      <c r="T581" s="45"/>
      <c r="U581" s="45"/>
    </row>
    <row r="582" spans="1:21" ht="18.75" customHeight="1" x14ac:dyDescent="0.3">
      <c r="A582" s="47"/>
      <c r="B582" s="45"/>
      <c r="C582" s="46"/>
      <c r="D582" s="46"/>
      <c r="E582" s="46"/>
      <c r="F582" s="46"/>
      <c r="G582" s="44"/>
      <c r="H582" s="44"/>
      <c r="I582" s="44"/>
      <c r="J582" s="49"/>
      <c r="K582" s="48"/>
      <c r="L582" s="198"/>
      <c r="M582" s="64"/>
      <c r="N582" s="204"/>
      <c r="O582" s="45"/>
      <c r="P582" s="45"/>
      <c r="Q582" s="45"/>
      <c r="R582" s="45"/>
      <c r="S582" s="45"/>
      <c r="T582" s="45"/>
      <c r="U582" s="45"/>
    </row>
    <row r="583" spans="1:21" ht="18.75" customHeight="1" x14ac:dyDescent="0.3">
      <c r="A583" s="47"/>
      <c r="B583" s="45"/>
      <c r="C583" s="46"/>
      <c r="D583" s="46"/>
      <c r="E583" s="46"/>
      <c r="F583" s="46"/>
      <c r="G583" s="44"/>
      <c r="H583" s="44"/>
      <c r="I583" s="44"/>
      <c r="J583" s="49"/>
      <c r="K583" s="48"/>
      <c r="L583" s="198"/>
      <c r="M583" s="64"/>
      <c r="N583" s="204"/>
      <c r="O583" s="45"/>
      <c r="P583" s="45"/>
      <c r="Q583" s="45"/>
      <c r="R583" s="45"/>
      <c r="S583" s="45"/>
      <c r="T583" s="45"/>
      <c r="U583" s="45"/>
    </row>
    <row r="584" spans="1:21" ht="18.75" customHeight="1" x14ac:dyDescent="0.3">
      <c r="A584" s="47"/>
      <c r="B584" s="45"/>
      <c r="C584" s="46"/>
      <c r="D584" s="46"/>
      <c r="E584" s="46"/>
      <c r="F584" s="46"/>
      <c r="G584" s="44"/>
      <c r="H584" s="44"/>
      <c r="I584" s="44"/>
      <c r="J584" s="49"/>
      <c r="K584" s="48"/>
      <c r="L584" s="198"/>
      <c r="M584" s="64"/>
      <c r="N584" s="204"/>
      <c r="O584" s="45"/>
      <c r="P584" s="45"/>
      <c r="Q584" s="45"/>
      <c r="R584" s="45"/>
      <c r="S584" s="45"/>
      <c r="T584" s="45"/>
      <c r="U584" s="45"/>
    </row>
    <row r="585" spans="1:21" ht="18.75" customHeight="1" x14ac:dyDescent="0.3">
      <c r="A585" s="47"/>
      <c r="B585" s="45"/>
      <c r="C585" s="46"/>
      <c r="D585" s="46"/>
      <c r="E585" s="46"/>
      <c r="F585" s="46"/>
      <c r="G585" s="44"/>
      <c r="H585" s="44"/>
      <c r="I585" s="44"/>
      <c r="J585" s="49"/>
      <c r="K585" s="48"/>
      <c r="L585" s="198"/>
      <c r="M585" s="64"/>
      <c r="N585" s="204"/>
      <c r="O585" s="45"/>
      <c r="P585" s="45"/>
      <c r="Q585" s="45"/>
      <c r="R585" s="45"/>
      <c r="S585" s="45"/>
      <c r="T585" s="45"/>
      <c r="U585" s="45"/>
    </row>
    <row r="586" spans="1:21" ht="18.75" customHeight="1" x14ac:dyDescent="0.3">
      <c r="A586" s="47"/>
      <c r="B586" s="45"/>
      <c r="C586" s="46"/>
      <c r="D586" s="46"/>
      <c r="E586" s="46"/>
      <c r="F586" s="46"/>
      <c r="G586" s="44"/>
      <c r="H586" s="44"/>
      <c r="I586" s="44"/>
      <c r="J586" s="49"/>
      <c r="K586" s="48"/>
      <c r="L586" s="198"/>
      <c r="M586" s="64"/>
      <c r="N586" s="204"/>
      <c r="O586" s="45"/>
      <c r="P586" s="45"/>
      <c r="Q586" s="45"/>
      <c r="R586" s="45"/>
      <c r="S586" s="45"/>
      <c r="T586" s="45"/>
      <c r="U586" s="45"/>
    </row>
    <row r="587" spans="1:21" ht="18.75" customHeight="1" x14ac:dyDescent="0.3">
      <c r="A587" s="47"/>
      <c r="B587" s="45"/>
      <c r="C587" s="46"/>
      <c r="D587" s="46"/>
      <c r="E587" s="46"/>
      <c r="F587" s="46"/>
      <c r="G587" s="44"/>
      <c r="H587" s="44"/>
      <c r="I587" s="44"/>
      <c r="J587" s="49"/>
      <c r="K587" s="48"/>
      <c r="L587" s="198"/>
      <c r="M587" s="64"/>
      <c r="N587" s="204"/>
      <c r="O587" s="45"/>
      <c r="P587" s="45"/>
      <c r="Q587" s="45"/>
      <c r="R587" s="45"/>
      <c r="S587" s="45"/>
      <c r="T587" s="45"/>
      <c r="U587" s="45"/>
    </row>
    <row r="588" spans="1:21" ht="18.75" customHeight="1" x14ac:dyDescent="0.3">
      <c r="A588" s="47"/>
      <c r="B588" s="45"/>
      <c r="C588" s="46"/>
      <c r="D588" s="46"/>
      <c r="E588" s="46"/>
      <c r="F588" s="46"/>
      <c r="G588" s="44"/>
      <c r="H588" s="44"/>
      <c r="I588" s="44"/>
      <c r="J588" s="49"/>
      <c r="K588" s="48"/>
      <c r="L588" s="198"/>
      <c r="M588" s="64"/>
      <c r="N588" s="204"/>
      <c r="O588" s="45"/>
      <c r="P588" s="45"/>
      <c r="Q588" s="45"/>
      <c r="R588" s="45"/>
      <c r="S588" s="45"/>
      <c r="T588" s="45"/>
      <c r="U588" s="45"/>
    </row>
    <row r="589" spans="1:21" ht="18.75" customHeight="1" x14ac:dyDescent="0.3">
      <c r="A589" s="47"/>
      <c r="B589" s="45"/>
      <c r="C589" s="46"/>
      <c r="D589" s="46"/>
      <c r="E589" s="46"/>
      <c r="F589" s="46"/>
      <c r="G589" s="44"/>
      <c r="H589" s="44"/>
      <c r="I589" s="44"/>
      <c r="J589" s="49"/>
      <c r="K589" s="48"/>
      <c r="L589" s="198"/>
      <c r="M589" s="64"/>
      <c r="N589" s="204"/>
      <c r="O589" s="45"/>
      <c r="P589" s="45"/>
      <c r="Q589" s="45"/>
      <c r="R589" s="45"/>
      <c r="S589" s="45"/>
      <c r="T589" s="45"/>
      <c r="U589" s="45"/>
    </row>
    <row r="590" spans="1:21" ht="18.75" customHeight="1" x14ac:dyDescent="0.3">
      <c r="A590" s="47"/>
      <c r="B590" s="45"/>
      <c r="C590" s="46"/>
      <c r="D590" s="46"/>
      <c r="E590" s="46"/>
      <c r="F590" s="46"/>
      <c r="G590" s="44"/>
      <c r="H590" s="44"/>
      <c r="I590" s="44"/>
      <c r="J590" s="49"/>
      <c r="K590" s="48"/>
      <c r="L590" s="198"/>
      <c r="M590" s="64"/>
      <c r="N590" s="204"/>
      <c r="O590" s="45"/>
      <c r="P590" s="45"/>
      <c r="Q590" s="45"/>
      <c r="R590" s="45"/>
      <c r="S590" s="45"/>
      <c r="T590" s="45"/>
      <c r="U590" s="45"/>
    </row>
    <row r="591" spans="1:21" ht="18.75" customHeight="1" x14ac:dyDescent="0.3">
      <c r="A591" s="47"/>
      <c r="B591" s="45"/>
      <c r="C591" s="46"/>
      <c r="D591" s="46"/>
      <c r="E591" s="46"/>
      <c r="F591" s="46"/>
      <c r="G591" s="44"/>
      <c r="H591" s="44"/>
      <c r="I591" s="44"/>
      <c r="J591" s="49"/>
      <c r="K591" s="48"/>
      <c r="L591" s="198"/>
      <c r="M591" s="64"/>
      <c r="N591" s="204"/>
      <c r="O591" s="45"/>
      <c r="P591" s="45"/>
      <c r="Q591" s="45"/>
      <c r="R591" s="45"/>
      <c r="S591" s="45"/>
      <c r="T591" s="45"/>
      <c r="U591" s="45"/>
    </row>
    <row r="592" spans="1:21" ht="18.75" customHeight="1" x14ac:dyDescent="0.3">
      <c r="A592" s="47"/>
      <c r="B592" s="45"/>
      <c r="C592" s="46"/>
      <c r="D592" s="46"/>
      <c r="E592" s="46"/>
      <c r="F592" s="46"/>
      <c r="G592" s="44"/>
      <c r="H592" s="44"/>
      <c r="I592" s="44"/>
      <c r="J592" s="49"/>
      <c r="K592" s="48"/>
      <c r="L592" s="198"/>
      <c r="M592" s="64"/>
      <c r="N592" s="204"/>
      <c r="O592" s="45"/>
      <c r="P592" s="45"/>
      <c r="Q592" s="45"/>
      <c r="R592" s="45"/>
      <c r="S592" s="45"/>
      <c r="T592" s="45"/>
      <c r="U592" s="45"/>
    </row>
    <row r="593" spans="1:21" ht="18.75" customHeight="1" x14ac:dyDescent="0.3">
      <c r="A593" s="47"/>
      <c r="B593" s="45"/>
      <c r="C593" s="46"/>
      <c r="D593" s="46"/>
      <c r="E593" s="46"/>
      <c r="F593" s="46"/>
      <c r="G593" s="44"/>
      <c r="H593" s="44"/>
      <c r="I593" s="44"/>
      <c r="J593" s="49"/>
      <c r="K593" s="48"/>
      <c r="L593" s="198"/>
      <c r="M593" s="64"/>
      <c r="N593" s="204"/>
      <c r="O593" s="45"/>
      <c r="P593" s="45"/>
      <c r="Q593" s="45"/>
      <c r="R593" s="45"/>
      <c r="S593" s="45"/>
      <c r="T593" s="45"/>
      <c r="U593" s="45"/>
    </row>
    <row r="594" spans="1:21" ht="18.75" customHeight="1" x14ac:dyDescent="0.3">
      <c r="A594" s="47"/>
      <c r="B594" s="45"/>
      <c r="C594" s="46"/>
      <c r="D594" s="46"/>
      <c r="E594" s="46"/>
      <c r="F594" s="46"/>
      <c r="G594" s="44"/>
      <c r="H594" s="44"/>
      <c r="I594" s="44"/>
      <c r="J594" s="49"/>
      <c r="K594" s="48"/>
      <c r="L594" s="198"/>
      <c r="M594" s="64"/>
      <c r="N594" s="204"/>
      <c r="O594" s="45"/>
      <c r="P594" s="45"/>
      <c r="Q594" s="45"/>
      <c r="R594" s="45"/>
      <c r="S594" s="45"/>
      <c r="T594" s="45"/>
      <c r="U594" s="45"/>
    </row>
    <row r="595" spans="1:21" ht="18.75" customHeight="1" x14ac:dyDescent="0.3">
      <c r="A595" s="47"/>
      <c r="B595" s="45"/>
      <c r="C595" s="46"/>
      <c r="D595" s="46"/>
      <c r="E595" s="46"/>
      <c r="F595" s="46"/>
      <c r="G595" s="44"/>
      <c r="H595" s="44"/>
      <c r="I595" s="44"/>
      <c r="J595" s="49"/>
      <c r="K595" s="48"/>
      <c r="L595" s="198"/>
      <c r="M595" s="64"/>
      <c r="N595" s="204"/>
      <c r="O595" s="45"/>
      <c r="P595" s="45"/>
      <c r="Q595" s="45"/>
      <c r="R595" s="45"/>
      <c r="S595" s="45"/>
      <c r="T595" s="45"/>
      <c r="U595" s="45"/>
    </row>
    <row r="596" spans="1:21" ht="18.75" customHeight="1" x14ac:dyDescent="0.3">
      <c r="A596" s="47"/>
      <c r="B596" s="45"/>
      <c r="C596" s="46"/>
      <c r="D596" s="46"/>
      <c r="E596" s="46"/>
      <c r="F596" s="46"/>
      <c r="G596" s="44"/>
      <c r="H596" s="44"/>
      <c r="I596" s="44"/>
      <c r="J596" s="49"/>
      <c r="K596" s="48"/>
      <c r="L596" s="198"/>
      <c r="M596" s="64"/>
      <c r="N596" s="204"/>
      <c r="O596" s="45"/>
      <c r="P596" s="45"/>
      <c r="Q596" s="45"/>
      <c r="R596" s="45"/>
      <c r="S596" s="45"/>
      <c r="T596" s="45"/>
      <c r="U596" s="45"/>
    </row>
    <row r="597" spans="1:21" ht="18.75" customHeight="1" x14ac:dyDescent="0.3">
      <c r="A597" s="47"/>
      <c r="B597" s="45"/>
      <c r="C597" s="46"/>
      <c r="D597" s="46"/>
      <c r="E597" s="46"/>
      <c r="F597" s="46"/>
      <c r="G597" s="44"/>
      <c r="H597" s="44"/>
      <c r="I597" s="44"/>
      <c r="J597" s="49"/>
      <c r="K597" s="48"/>
      <c r="L597" s="198"/>
      <c r="M597" s="64"/>
      <c r="N597" s="204"/>
      <c r="O597" s="45"/>
      <c r="P597" s="45"/>
      <c r="Q597" s="45"/>
      <c r="R597" s="45"/>
      <c r="S597" s="45"/>
      <c r="T597" s="45"/>
      <c r="U597" s="45"/>
    </row>
    <row r="598" spans="1:21" ht="18.75" customHeight="1" x14ac:dyDescent="0.3">
      <c r="A598" s="47"/>
      <c r="B598" s="45"/>
      <c r="C598" s="46"/>
      <c r="D598" s="46"/>
      <c r="E598" s="46"/>
      <c r="F598" s="46"/>
      <c r="G598" s="44"/>
      <c r="H598" s="44"/>
      <c r="I598" s="44"/>
      <c r="J598" s="49"/>
      <c r="K598" s="48"/>
      <c r="L598" s="198"/>
      <c r="M598" s="64"/>
      <c r="N598" s="204"/>
      <c r="O598" s="45"/>
      <c r="P598" s="45"/>
      <c r="Q598" s="45"/>
      <c r="R598" s="45"/>
      <c r="S598" s="45"/>
      <c r="T598" s="45"/>
      <c r="U598" s="45"/>
    </row>
    <row r="599" spans="1:21" ht="18.75" customHeight="1" x14ac:dyDescent="0.3">
      <c r="A599" s="47"/>
      <c r="B599" s="45"/>
      <c r="C599" s="46"/>
      <c r="D599" s="46"/>
      <c r="E599" s="46"/>
      <c r="F599" s="46"/>
      <c r="G599" s="44"/>
      <c r="H599" s="44"/>
      <c r="I599" s="44"/>
      <c r="J599" s="49"/>
      <c r="K599" s="48"/>
      <c r="L599" s="198"/>
      <c r="M599" s="64"/>
      <c r="N599" s="204"/>
      <c r="O599" s="45"/>
      <c r="P599" s="45"/>
      <c r="Q599" s="45"/>
      <c r="R599" s="45"/>
      <c r="S599" s="45"/>
      <c r="T599" s="45"/>
      <c r="U599" s="45"/>
    </row>
    <row r="600" spans="1:21" ht="18.75" customHeight="1" x14ac:dyDescent="0.3">
      <c r="A600" s="47"/>
      <c r="B600" s="45"/>
      <c r="C600" s="46"/>
      <c r="D600" s="46"/>
      <c r="E600" s="46"/>
      <c r="F600" s="46"/>
      <c r="G600" s="44"/>
      <c r="H600" s="44"/>
      <c r="I600" s="44"/>
      <c r="J600" s="49"/>
      <c r="K600" s="48"/>
      <c r="L600" s="198"/>
      <c r="M600" s="64"/>
      <c r="N600" s="204"/>
      <c r="O600" s="45"/>
      <c r="P600" s="45"/>
      <c r="Q600" s="45"/>
      <c r="R600" s="45"/>
      <c r="S600" s="45"/>
      <c r="T600" s="45"/>
      <c r="U600" s="45"/>
    </row>
    <row r="601" spans="1:21" ht="18.75" customHeight="1" x14ac:dyDescent="0.3">
      <c r="A601" s="47"/>
      <c r="B601" s="45"/>
      <c r="C601" s="46"/>
      <c r="D601" s="46"/>
      <c r="E601" s="46"/>
      <c r="F601" s="46"/>
      <c r="G601" s="44"/>
      <c r="H601" s="44"/>
      <c r="I601" s="44"/>
      <c r="J601" s="49"/>
      <c r="K601" s="48"/>
      <c r="L601" s="198"/>
      <c r="M601" s="64"/>
      <c r="N601" s="204"/>
      <c r="O601" s="45"/>
      <c r="P601" s="45"/>
      <c r="Q601" s="45"/>
      <c r="R601" s="45"/>
      <c r="S601" s="45"/>
      <c r="T601" s="45"/>
      <c r="U601" s="45"/>
    </row>
    <row r="602" spans="1:21" ht="18.75" customHeight="1" x14ac:dyDescent="0.3">
      <c r="A602" s="47"/>
      <c r="B602" s="45"/>
      <c r="C602" s="46"/>
      <c r="D602" s="46"/>
      <c r="E602" s="46"/>
      <c r="F602" s="46"/>
      <c r="G602" s="44"/>
      <c r="H602" s="44"/>
      <c r="I602" s="44"/>
      <c r="J602" s="49"/>
      <c r="K602" s="48"/>
      <c r="L602" s="198"/>
      <c r="M602" s="64"/>
      <c r="N602" s="204"/>
      <c r="O602" s="45"/>
      <c r="P602" s="45"/>
      <c r="Q602" s="45"/>
      <c r="R602" s="45"/>
      <c r="S602" s="45"/>
      <c r="T602" s="45"/>
      <c r="U602" s="45"/>
    </row>
    <row r="603" spans="1:21" ht="18.75" customHeight="1" x14ac:dyDescent="0.3">
      <c r="A603" s="47"/>
      <c r="B603" s="45"/>
      <c r="C603" s="46"/>
      <c r="D603" s="46"/>
      <c r="E603" s="46"/>
      <c r="F603" s="46"/>
      <c r="G603" s="44"/>
      <c r="H603" s="44"/>
      <c r="I603" s="44"/>
      <c r="J603" s="49"/>
      <c r="K603" s="48"/>
      <c r="L603" s="198"/>
      <c r="M603" s="64"/>
      <c r="N603" s="204"/>
      <c r="O603" s="45"/>
      <c r="P603" s="45"/>
      <c r="Q603" s="45"/>
      <c r="R603" s="45"/>
      <c r="S603" s="45"/>
      <c r="T603" s="45"/>
      <c r="U603" s="45"/>
    </row>
    <row r="604" spans="1:21" ht="18.75" customHeight="1" x14ac:dyDescent="0.3">
      <c r="A604" s="47"/>
      <c r="B604" s="45"/>
      <c r="C604" s="46"/>
      <c r="D604" s="46"/>
      <c r="E604" s="46"/>
      <c r="F604" s="46"/>
      <c r="G604" s="44"/>
      <c r="H604" s="44"/>
      <c r="I604" s="44"/>
      <c r="J604" s="49"/>
      <c r="K604" s="48"/>
      <c r="L604" s="198"/>
      <c r="M604" s="64"/>
      <c r="N604" s="204"/>
      <c r="O604" s="45"/>
      <c r="P604" s="45"/>
      <c r="Q604" s="45"/>
      <c r="R604" s="45"/>
      <c r="S604" s="45"/>
      <c r="T604" s="45"/>
      <c r="U604" s="45"/>
    </row>
    <row r="605" spans="1:21" ht="18.75" customHeight="1" x14ac:dyDescent="0.3">
      <c r="A605" s="47"/>
      <c r="B605" s="45"/>
      <c r="C605" s="46"/>
      <c r="D605" s="46"/>
      <c r="E605" s="46"/>
      <c r="F605" s="46"/>
      <c r="G605" s="44"/>
      <c r="H605" s="44"/>
      <c r="I605" s="44"/>
      <c r="J605" s="49"/>
      <c r="K605" s="48"/>
      <c r="L605" s="198"/>
      <c r="M605" s="64"/>
      <c r="N605" s="204"/>
      <c r="O605" s="45"/>
      <c r="P605" s="45"/>
      <c r="Q605" s="45"/>
      <c r="R605" s="45"/>
      <c r="S605" s="45"/>
      <c r="T605" s="45"/>
      <c r="U605" s="45"/>
    </row>
    <row r="606" spans="1:21" ht="18.75" customHeight="1" x14ac:dyDescent="0.3">
      <c r="A606" s="47"/>
      <c r="B606" s="45"/>
      <c r="C606" s="46"/>
      <c r="D606" s="46"/>
      <c r="E606" s="46"/>
      <c r="F606" s="46"/>
      <c r="G606" s="44"/>
      <c r="H606" s="44"/>
      <c r="I606" s="44"/>
      <c r="J606" s="49"/>
      <c r="K606" s="48"/>
      <c r="L606" s="198"/>
      <c r="M606" s="64"/>
      <c r="N606" s="204"/>
      <c r="O606" s="45"/>
      <c r="P606" s="45"/>
      <c r="Q606" s="45"/>
      <c r="R606" s="45"/>
      <c r="S606" s="45"/>
      <c r="T606" s="45"/>
      <c r="U606" s="45"/>
    </row>
    <row r="607" spans="1:21" ht="18.75" customHeight="1" x14ac:dyDescent="0.3">
      <c r="A607" s="47"/>
      <c r="B607" s="45"/>
      <c r="C607" s="46"/>
      <c r="D607" s="46"/>
      <c r="E607" s="46"/>
      <c r="F607" s="46"/>
      <c r="G607" s="44"/>
      <c r="H607" s="44"/>
      <c r="I607" s="44"/>
      <c r="J607" s="49"/>
      <c r="K607" s="48"/>
      <c r="L607" s="198"/>
      <c r="M607" s="64"/>
      <c r="N607" s="204"/>
      <c r="O607" s="45"/>
      <c r="P607" s="45"/>
      <c r="Q607" s="45"/>
      <c r="R607" s="45"/>
      <c r="S607" s="45"/>
      <c r="T607" s="45"/>
      <c r="U607" s="45"/>
    </row>
    <row r="608" spans="1:21" ht="18.75" customHeight="1" x14ac:dyDescent="0.3">
      <c r="A608" s="47"/>
      <c r="B608" s="45"/>
      <c r="C608" s="46"/>
      <c r="D608" s="46"/>
      <c r="E608" s="46"/>
      <c r="F608" s="46"/>
      <c r="G608" s="44"/>
      <c r="H608" s="44"/>
      <c r="I608" s="44"/>
      <c r="J608" s="49"/>
      <c r="K608" s="48"/>
      <c r="L608" s="198"/>
      <c r="M608" s="64"/>
      <c r="N608" s="204"/>
      <c r="O608" s="45"/>
      <c r="P608" s="45"/>
      <c r="Q608" s="45"/>
      <c r="R608" s="45"/>
      <c r="S608" s="45"/>
      <c r="T608" s="45"/>
      <c r="U608" s="45"/>
    </row>
    <row r="609" spans="1:21" ht="18.75" customHeight="1" x14ac:dyDescent="0.3">
      <c r="A609" s="47"/>
      <c r="B609" s="45"/>
      <c r="C609" s="46"/>
      <c r="D609" s="46"/>
      <c r="E609" s="46"/>
      <c r="F609" s="46"/>
      <c r="G609" s="44"/>
      <c r="H609" s="44"/>
      <c r="I609" s="44"/>
      <c r="J609" s="49"/>
      <c r="K609" s="48"/>
      <c r="L609" s="198"/>
      <c r="M609" s="64"/>
      <c r="N609" s="204"/>
      <c r="O609" s="45"/>
      <c r="P609" s="45"/>
      <c r="Q609" s="45"/>
      <c r="R609" s="45"/>
      <c r="S609" s="45"/>
      <c r="T609" s="45"/>
      <c r="U609" s="45"/>
    </row>
    <row r="610" spans="1:21" ht="18.75" customHeight="1" x14ac:dyDescent="0.3">
      <c r="A610" s="47"/>
      <c r="B610" s="45"/>
      <c r="C610" s="46"/>
      <c r="D610" s="46"/>
      <c r="E610" s="46"/>
      <c r="F610" s="46"/>
      <c r="G610" s="44"/>
      <c r="H610" s="44"/>
      <c r="I610" s="44"/>
      <c r="J610" s="49"/>
      <c r="K610" s="48"/>
      <c r="L610" s="198"/>
      <c r="M610" s="64"/>
      <c r="N610" s="204"/>
      <c r="O610" s="45"/>
      <c r="P610" s="45"/>
      <c r="Q610" s="45"/>
      <c r="R610" s="45"/>
      <c r="S610" s="45"/>
      <c r="T610" s="45"/>
      <c r="U610" s="45"/>
    </row>
    <row r="611" spans="1:21" ht="18.75" customHeight="1" x14ac:dyDescent="0.3">
      <c r="A611" s="47"/>
      <c r="B611" s="45"/>
      <c r="C611" s="46"/>
      <c r="D611" s="46"/>
      <c r="E611" s="46"/>
      <c r="F611" s="46"/>
      <c r="G611" s="44"/>
      <c r="H611" s="44"/>
      <c r="I611" s="44"/>
      <c r="J611" s="49"/>
      <c r="K611" s="48"/>
      <c r="L611" s="198"/>
      <c r="M611" s="64"/>
      <c r="N611" s="204"/>
      <c r="O611" s="45"/>
      <c r="P611" s="45"/>
      <c r="Q611" s="45"/>
      <c r="R611" s="45"/>
      <c r="S611" s="45"/>
      <c r="T611" s="45"/>
      <c r="U611" s="45"/>
    </row>
    <row r="612" spans="1:21" ht="18.75" customHeight="1" x14ac:dyDescent="0.3">
      <c r="A612" s="47"/>
      <c r="B612" s="45"/>
      <c r="C612" s="46"/>
      <c r="D612" s="46"/>
      <c r="E612" s="46"/>
      <c r="F612" s="46"/>
      <c r="G612" s="44"/>
      <c r="H612" s="44"/>
      <c r="I612" s="44"/>
      <c r="J612" s="49"/>
      <c r="K612" s="48"/>
      <c r="L612" s="198"/>
      <c r="M612" s="64"/>
      <c r="N612" s="204"/>
      <c r="O612" s="45"/>
      <c r="P612" s="45"/>
      <c r="Q612" s="45"/>
      <c r="R612" s="45"/>
      <c r="S612" s="45"/>
      <c r="T612" s="45"/>
      <c r="U612" s="45"/>
    </row>
    <row r="613" spans="1:21" ht="18.75" customHeight="1" x14ac:dyDescent="0.3">
      <c r="A613" s="47"/>
      <c r="B613" s="45"/>
      <c r="C613" s="46"/>
      <c r="D613" s="46"/>
      <c r="E613" s="46"/>
      <c r="F613" s="46"/>
      <c r="G613" s="44"/>
      <c r="H613" s="44"/>
      <c r="I613" s="44"/>
      <c r="J613" s="49"/>
      <c r="K613" s="48"/>
      <c r="L613" s="198"/>
      <c r="M613" s="64"/>
      <c r="N613" s="204"/>
      <c r="O613" s="45"/>
      <c r="P613" s="45"/>
      <c r="Q613" s="45"/>
      <c r="R613" s="45"/>
      <c r="S613" s="45"/>
      <c r="T613" s="45"/>
      <c r="U613" s="45"/>
    </row>
    <row r="614" spans="1:21" ht="18.75" customHeight="1" x14ac:dyDescent="0.3">
      <c r="A614" s="47"/>
      <c r="B614" s="45"/>
      <c r="C614" s="46"/>
      <c r="D614" s="46"/>
      <c r="E614" s="46"/>
      <c r="F614" s="46"/>
      <c r="G614" s="44"/>
      <c r="H614" s="44"/>
      <c r="I614" s="44"/>
      <c r="J614" s="49"/>
      <c r="K614" s="48"/>
      <c r="L614" s="198"/>
      <c r="M614" s="64"/>
      <c r="N614" s="204"/>
      <c r="O614" s="45"/>
      <c r="P614" s="45"/>
      <c r="Q614" s="45"/>
      <c r="R614" s="45"/>
      <c r="S614" s="45"/>
      <c r="T614" s="45"/>
      <c r="U614" s="45"/>
    </row>
    <row r="615" spans="1:21" ht="18.75" customHeight="1" x14ac:dyDescent="0.3">
      <c r="A615" s="47"/>
      <c r="B615" s="45"/>
      <c r="C615" s="46"/>
      <c r="D615" s="46"/>
      <c r="E615" s="46"/>
      <c r="F615" s="46"/>
      <c r="G615" s="44"/>
      <c r="H615" s="44"/>
      <c r="I615" s="44"/>
      <c r="J615" s="49"/>
      <c r="K615" s="48"/>
      <c r="L615" s="198"/>
      <c r="M615" s="64"/>
      <c r="N615" s="204"/>
      <c r="O615" s="45"/>
      <c r="P615" s="45"/>
      <c r="Q615" s="45"/>
      <c r="R615" s="45"/>
      <c r="S615" s="45"/>
      <c r="T615" s="45"/>
      <c r="U615" s="45"/>
    </row>
    <row r="616" spans="1:21" ht="18.75" customHeight="1" x14ac:dyDescent="0.3">
      <c r="A616" s="47"/>
      <c r="B616" s="45"/>
      <c r="C616" s="46"/>
      <c r="D616" s="46"/>
      <c r="E616" s="46"/>
      <c r="F616" s="46"/>
      <c r="G616" s="44"/>
      <c r="H616" s="44"/>
      <c r="I616" s="44"/>
      <c r="J616" s="49"/>
      <c r="K616" s="48"/>
      <c r="L616" s="198"/>
      <c r="M616" s="64"/>
      <c r="N616" s="204"/>
      <c r="O616" s="45"/>
      <c r="P616" s="45"/>
      <c r="Q616" s="45"/>
      <c r="R616" s="45"/>
      <c r="S616" s="45"/>
      <c r="T616" s="45"/>
      <c r="U616" s="45"/>
    </row>
    <row r="617" spans="1:21" ht="18.75" customHeight="1" x14ac:dyDescent="0.3">
      <c r="A617" s="47"/>
      <c r="B617" s="45"/>
      <c r="C617" s="46"/>
      <c r="D617" s="46"/>
      <c r="E617" s="46"/>
      <c r="F617" s="46"/>
      <c r="G617" s="44"/>
      <c r="H617" s="44"/>
      <c r="I617" s="44"/>
      <c r="J617" s="49"/>
      <c r="K617" s="48"/>
      <c r="L617" s="198"/>
      <c r="M617" s="64"/>
      <c r="N617" s="204"/>
      <c r="O617" s="45"/>
      <c r="P617" s="45"/>
      <c r="Q617" s="45"/>
      <c r="R617" s="45"/>
      <c r="S617" s="45"/>
      <c r="T617" s="45"/>
      <c r="U617" s="45"/>
    </row>
    <row r="618" spans="1:21" ht="18.75" customHeight="1" x14ac:dyDescent="0.3">
      <c r="A618" s="47"/>
      <c r="B618" s="45"/>
      <c r="C618" s="46"/>
      <c r="D618" s="46"/>
      <c r="E618" s="46"/>
      <c r="F618" s="46"/>
      <c r="G618" s="44"/>
      <c r="H618" s="44"/>
      <c r="I618" s="44"/>
      <c r="J618" s="49"/>
      <c r="K618" s="48"/>
      <c r="L618" s="198"/>
      <c r="M618" s="64"/>
      <c r="N618" s="204"/>
      <c r="O618" s="45"/>
      <c r="P618" s="45"/>
      <c r="Q618" s="45"/>
      <c r="R618" s="45"/>
      <c r="S618" s="45"/>
      <c r="T618" s="45"/>
      <c r="U618" s="45"/>
    </row>
    <row r="619" spans="1:21" ht="18.75" customHeight="1" x14ac:dyDescent="0.3">
      <c r="A619" s="47"/>
      <c r="B619" s="45"/>
      <c r="C619" s="46"/>
      <c r="D619" s="46"/>
      <c r="E619" s="46"/>
      <c r="F619" s="46"/>
      <c r="G619" s="44"/>
      <c r="H619" s="44"/>
      <c r="I619" s="44"/>
      <c r="J619" s="49"/>
      <c r="K619" s="48"/>
      <c r="L619" s="198"/>
      <c r="M619" s="64"/>
      <c r="N619" s="204"/>
      <c r="O619" s="45"/>
      <c r="P619" s="45"/>
      <c r="Q619" s="45"/>
      <c r="R619" s="45"/>
      <c r="S619" s="45"/>
      <c r="T619" s="45"/>
      <c r="U619" s="45"/>
    </row>
    <row r="620" spans="1:21" ht="18.75" customHeight="1" x14ac:dyDescent="0.3">
      <c r="A620" s="47"/>
      <c r="B620" s="45"/>
      <c r="C620" s="46"/>
      <c r="D620" s="46"/>
      <c r="E620" s="46"/>
      <c r="F620" s="46"/>
      <c r="G620" s="44"/>
      <c r="H620" s="44"/>
      <c r="I620" s="44"/>
      <c r="J620" s="49"/>
      <c r="K620" s="48"/>
      <c r="L620" s="198"/>
      <c r="M620" s="64"/>
      <c r="N620" s="204"/>
      <c r="O620" s="45"/>
      <c r="P620" s="45"/>
      <c r="Q620" s="45"/>
      <c r="R620" s="45"/>
      <c r="S620" s="45"/>
      <c r="T620" s="45"/>
      <c r="U620" s="45"/>
    </row>
    <row r="621" spans="1:21" ht="18.75" customHeight="1" x14ac:dyDescent="0.3">
      <c r="A621" s="47"/>
      <c r="B621" s="45"/>
      <c r="C621" s="46"/>
      <c r="D621" s="46"/>
      <c r="E621" s="46"/>
      <c r="F621" s="46"/>
      <c r="G621" s="44"/>
      <c r="H621" s="44"/>
      <c r="I621" s="44"/>
      <c r="J621" s="49"/>
      <c r="K621" s="48"/>
      <c r="L621" s="198"/>
      <c r="M621" s="64"/>
      <c r="N621" s="204"/>
      <c r="O621" s="45"/>
      <c r="P621" s="45"/>
      <c r="Q621" s="45"/>
      <c r="R621" s="45"/>
      <c r="S621" s="45"/>
      <c r="T621" s="45"/>
      <c r="U621" s="45"/>
    </row>
    <row r="622" spans="1:21" ht="18.75" customHeight="1" x14ac:dyDescent="0.3">
      <c r="A622" s="47"/>
      <c r="B622" s="45"/>
      <c r="C622" s="46"/>
      <c r="D622" s="46"/>
      <c r="E622" s="46"/>
      <c r="F622" s="46"/>
      <c r="G622" s="44"/>
      <c r="H622" s="44"/>
      <c r="I622" s="44"/>
      <c r="J622" s="49"/>
      <c r="K622" s="48"/>
      <c r="L622" s="198"/>
      <c r="M622" s="64"/>
      <c r="N622" s="204"/>
      <c r="O622" s="45"/>
      <c r="P622" s="45"/>
      <c r="Q622" s="45"/>
      <c r="R622" s="45"/>
      <c r="S622" s="45"/>
      <c r="T622" s="45"/>
      <c r="U622" s="45"/>
    </row>
    <row r="623" spans="1:21" ht="18.75" customHeight="1" x14ac:dyDescent="0.3">
      <c r="A623" s="47"/>
      <c r="B623" s="45"/>
      <c r="C623" s="46"/>
      <c r="D623" s="46"/>
      <c r="E623" s="46"/>
      <c r="F623" s="46"/>
      <c r="G623" s="44"/>
      <c r="H623" s="44"/>
      <c r="I623" s="44"/>
      <c r="J623" s="49"/>
      <c r="K623" s="48"/>
      <c r="L623" s="198"/>
      <c r="M623" s="64"/>
      <c r="N623" s="204"/>
      <c r="O623" s="45"/>
      <c r="P623" s="45"/>
      <c r="Q623" s="45"/>
      <c r="R623" s="45"/>
      <c r="S623" s="45"/>
      <c r="T623" s="45"/>
      <c r="U623" s="45"/>
    </row>
    <row r="624" spans="1:21" ht="18.75" customHeight="1" x14ac:dyDescent="0.3">
      <c r="A624" s="47"/>
      <c r="B624" s="45"/>
      <c r="C624" s="46"/>
      <c r="D624" s="46"/>
      <c r="E624" s="46"/>
      <c r="F624" s="46"/>
      <c r="G624" s="44"/>
      <c r="H624" s="44"/>
      <c r="I624" s="44"/>
      <c r="J624" s="49"/>
      <c r="K624" s="48"/>
      <c r="L624" s="198"/>
      <c r="M624" s="64"/>
      <c r="N624" s="204"/>
      <c r="O624" s="45"/>
      <c r="P624" s="45"/>
      <c r="Q624" s="45"/>
      <c r="R624" s="45"/>
      <c r="S624" s="45"/>
      <c r="T624" s="45"/>
      <c r="U624" s="45"/>
    </row>
    <row r="625" spans="1:21" ht="18.75" customHeight="1" x14ac:dyDescent="0.3">
      <c r="A625" s="47"/>
      <c r="B625" s="45"/>
      <c r="C625" s="46"/>
      <c r="D625" s="46"/>
      <c r="E625" s="46"/>
      <c r="F625" s="46"/>
      <c r="G625" s="44"/>
      <c r="H625" s="44"/>
      <c r="I625" s="44"/>
      <c r="J625" s="49"/>
      <c r="K625" s="48"/>
      <c r="L625" s="198"/>
      <c r="M625" s="64"/>
      <c r="N625" s="204"/>
      <c r="O625" s="45"/>
      <c r="P625" s="45"/>
      <c r="Q625" s="45"/>
      <c r="R625" s="45"/>
      <c r="S625" s="45"/>
      <c r="T625" s="45"/>
      <c r="U625" s="45"/>
    </row>
    <row r="626" spans="1:21" ht="18.75" customHeight="1" x14ac:dyDescent="0.3">
      <c r="A626" s="47"/>
      <c r="B626" s="45"/>
      <c r="C626" s="46"/>
      <c r="D626" s="46"/>
      <c r="E626" s="46"/>
      <c r="F626" s="46"/>
      <c r="G626" s="44"/>
      <c r="H626" s="44"/>
      <c r="I626" s="44"/>
      <c r="J626" s="49"/>
      <c r="K626" s="48"/>
      <c r="L626" s="198"/>
      <c r="M626" s="64"/>
      <c r="N626" s="204"/>
      <c r="O626" s="45"/>
      <c r="P626" s="45"/>
      <c r="Q626" s="45"/>
      <c r="R626" s="45"/>
      <c r="S626" s="45"/>
      <c r="T626" s="45"/>
      <c r="U626" s="45"/>
    </row>
    <row r="627" spans="1:21" ht="18.75" customHeight="1" x14ac:dyDescent="0.3">
      <c r="A627" s="47"/>
      <c r="B627" s="45"/>
      <c r="C627" s="46"/>
      <c r="D627" s="46"/>
      <c r="E627" s="46"/>
      <c r="F627" s="46"/>
      <c r="G627" s="44"/>
      <c r="H627" s="44"/>
      <c r="I627" s="44"/>
      <c r="J627" s="49"/>
      <c r="K627" s="48"/>
      <c r="L627" s="198"/>
      <c r="M627" s="64"/>
      <c r="N627" s="204"/>
      <c r="O627" s="45"/>
      <c r="P627" s="45"/>
      <c r="Q627" s="45"/>
      <c r="R627" s="45"/>
      <c r="S627" s="45"/>
      <c r="T627" s="45"/>
      <c r="U627" s="45"/>
    </row>
    <row r="628" spans="1:21" ht="18.75" customHeight="1" x14ac:dyDescent="0.3">
      <c r="A628" s="47"/>
      <c r="B628" s="45"/>
      <c r="C628" s="46"/>
      <c r="D628" s="46"/>
      <c r="E628" s="46"/>
      <c r="F628" s="46"/>
      <c r="G628" s="44"/>
      <c r="H628" s="44"/>
      <c r="I628" s="44"/>
      <c r="J628" s="49"/>
      <c r="K628" s="48"/>
      <c r="L628" s="198"/>
      <c r="M628" s="64"/>
      <c r="N628" s="204"/>
      <c r="O628" s="45"/>
      <c r="P628" s="45"/>
      <c r="Q628" s="45"/>
      <c r="R628" s="45"/>
      <c r="S628" s="45"/>
      <c r="T628" s="45"/>
      <c r="U628" s="45"/>
    </row>
    <row r="629" spans="1:21" ht="18.75" customHeight="1" x14ac:dyDescent="0.3">
      <c r="A629" s="47"/>
      <c r="B629" s="45"/>
      <c r="C629" s="46"/>
      <c r="D629" s="46"/>
      <c r="E629" s="46"/>
      <c r="F629" s="46"/>
      <c r="G629" s="44"/>
      <c r="H629" s="44"/>
      <c r="I629" s="44"/>
      <c r="J629" s="49"/>
      <c r="K629" s="48"/>
      <c r="L629" s="198"/>
      <c r="M629" s="64"/>
      <c r="N629" s="204"/>
      <c r="O629" s="45"/>
      <c r="P629" s="45"/>
      <c r="Q629" s="45"/>
      <c r="R629" s="45"/>
      <c r="S629" s="45"/>
      <c r="T629" s="45"/>
      <c r="U629" s="45"/>
    </row>
    <row r="630" spans="1:21" ht="18.75" customHeight="1" x14ac:dyDescent="0.3">
      <c r="A630" s="47"/>
      <c r="B630" s="45"/>
      <c r="C630" s="46"/>
      <c r="D630" s="46"/>
      <c r="E630" s="46"/>
      <c r="F630" s="46"/>
      <c r="G630" s="44"/>
      <c r="H630" s="44"/>
      <c r="I630" s="44"/>
      <c r="J630" s="49"/>
      <c r="K630" s="48"/>
      <c r="L630" s="198"/>
      <c r="M630" s="64"/>
      <c r="N630" s="204"/>
      <c r="O630" s="45"/>
      <c r="P630" s="45"/>
      <c r="Q630" s="45"/>
      <c r="R630" s="45"/>
      <c r="S630" s="45"/>
      <c r="T630" s="45"/>
      <c r="U630" s="45"/>
    </row>
    <row r="631" spans="1:21" ht="18.75" customHeight="1" x14ac:dyDescent="0.3">
      <c r="A631" s="47"/>
      <c r="B631" s="45"/>
      <c r="C631" s="46"/>
      <c r="D631" s="46"/>
      <c r="E631" s="46"/>
      <c r="F631" s="46"/>
      <c r="G631" s="44"/>
      <c r="H631" s="44"/>
      <c r="I631" s="44"/>
      <c r="J631" s="49"/>
      <c r="K631" s="48"/>
      <c r="L631" s="198"/>
      <c r="M631" s="64"/>
      <c r="N631" s="204"/>
      <c r="O631" s="45"/>
      <c r="P631" s="45"/>
      <c r="Q631" s="45"/>
      <c r="R631" s="45"/>
      <c r="S631" s="45"/>
      <c r="T631" s="45"/>
      <c r="U631" s="45"/>
    </row>
    <row r="632" spans="1:21" ht="18.75" customHeight="1" x14ac:dyDescent="0.3">
      <c r="A632" s="47"/>
      <c r="B632" s="45"/>
      <c r="C632" s="46"/>
      <c r="D632" s="46"/>
      <c r="E632" s="46"/>
      <c r="F632" s="46"/>
      <c r="G632" s="44"/>
      <c r="H632" s="44"/>
      <c r="I632" s="44"/>
      <c r="J632" s="49"/>
      <c r="K632" s="48"/>
      <c r="L632" s="198"/>
      <c r="M632" s="64"/>
      <c r="N632" s="204"/>
      <c r="O632" s="45"/>
      <c r="P632" s="45"/>
      <c r="Q632" s="45"/>
      <c r="R632" s="45"/>
      <c r="S632" s="45"/>
      <c r="T632" s="45"/>
      <c r="U632" s="45"/>
    </row>
    <row r="633" spans="1:21" ht="18.75" customHeight="1" x14ac:dyDescent="0.3">
      <c r="A633" s="47"/>
      <c r="B633" s="45"/>
      <c r="C633" s="46"/>
      <c r="D633" s="46"/>
      <c r="E633" s="46"/>
      <c r="F633" s="46"/>
      <c r="G633" s="44"/>
      <c r="H633" s="44"/>
      <c r="I633" s="44"/>
      <c r="J633" s="49"/>
      <c r="K633" s="48"/>
      <c r="L633" s="198"/>
      <c r="M633" s="64"/>
      <c r="N633" s="204"/>
      <c r="O633" s="45"/>
      <c r="P633" s="45"/>
      <c r="Q633" s="45"/>
      <c r="R633" s="45"/>
      <c r="S633" s="45"/>
      <c r="T633" s="45"/>
      <c r="U633" s="45"/>
    </row>
    <row r="634" spans="1:21" ht="18.75" customHeight="1" x14ac:dyDescent="0.3">
      <c r="A634" s="47"/>
      <c r="B634" s="45"/>
      <c r="C634" s="46"/>
      <c r="D634" s="46"/>
      <c r="E634" s="46"/>
      <c r="F634" s="46"/>
      <c r="G634" s="44"/>
      <c r="H634" s="44"/>
      <c r="I634" s="44"/>
      <c r="J634" s="49"/>
      <c r="K634" s="48"/>
      <c r="L634" s="198"/>
      <c r="M634" s="64"/>
      <c r="N634" s="204"/>
      <c r="O634" s="45"/>
      <c r="P634" s="45"/>
      <c r="Q634" s="45"/>
      <c r="R634" s="45"/>
      <c r="S634" s="45"/>
      <c r="T634" s="45"/>
      <c r="U634" s="45"/>
    </row>
    <row r="635" spans="1:21" ht="18.75" customHeight="1" x14ac:dyDescent="0.3">
      <c r="A635" s="47"/>
      <c r="B635" s="45"/>
      <c r="C635" s="46"/>
      <c r="D635" s="46"/>
      <c r="E635" s="46"/>
      <c r="F635" s="46"/>
      <c r="G635" s="44"/>
      <c r="H635" s="44"/>
      <c r="I635" s="44"/>
      <c r="J635" s="49"/>
      <c r="K635" s="48"/>
      <c r="L635" s="198"/>
      <c r="M635" s="64"/>
      <c r="N635" s="204"/>
      <c r="O635" s="45"/>
      <c r="P635" s="45"/>
      <c r="Q635" s="45"/>
      <c r="R635" s="45"/>
      <c r="S635" s="45"/>
      <c r="T635" s="45"/>
      <c r="U635" s="45"/>
    </row>
    <row r="636" spans="1:21" ht="18.75" customHeight="1" x14ac:dyDescent="0.3">
      <c r="A636" s="47"/>
      <c r="B636" s="45"/>
      <c r="C636" s="46"/>
      <c r="D636" s="46"/>
      <c r="E636" s="46"/>
      <c r="F636" s="46"/>
      <c r="G636" s="44"/>
      <c r="H636" s="44"/>
      <c r="I636" s="44"/>
      <c r="J636" s="49"/>
      <c r="K636" s="48"/>
      <c r="L636" s="198"/>
      <c r="M636" s="64"/>
      <c r="N636" s="204"/>
      <c r="O636" s="45"/>
      <c r="P636" s="45"/>
      <c r="Q636" s="45"/>
      <c r="R636" s="45"/>
      <c r="S636" s="45"/>
      <c r="T636" s="45"/>
      <c r="U636" s="45"/>
    </row>
    <row r="637" spans="1:21" ht="18.75" customHeight="1" x14ac:dyDescent="0.3">
      <c r="A637" s="47"/>
      <c r="B637" s="45"/>
      <c r="C637" s="46"/>
      <c r="D637" s="46"/>
      <c r="E637" s="46"/>
      <c r="F637" s="46"/>
      <c r="G637" s="44"/>
      <c r="H637" s="44"/>
      <c r="I637" s="44"/>
      <c r="J637" s="49"/>
      <c r="K637" s="48"/>
      <c r="L637" s="198"/>
      <c r="M637" s="64"/>
      <c r="N637" s="204"/>
      <c r="O637" s="45"/>
      <c r="P637" s="45"/>
      <c r="Q637" s="45"/>
      <c r="R637" s="45"/>
      <c r="S637" s="45"/>
      <c r="T637" s="45"/>
      <c r="U637" s="45"/>
    </row>
    <row r="638" spans="1:21" ht="18.75" customHeight="1" x14ac:dyDescent="0.3">
      <c r="A638" s="47"/>
      <c r="B638" s="45"/>
      <c r="C638" s="46"/>
      <c r="D638" s="46"/>
      <c r="E638" s="46"/>
      <c r="F638" s="46"/>
      <c r="G638" s="44"/>
      <c r="H638" s="44"/>
      <c r="I638" s="44"/>
      <c r="J638" s="49"/>
      <c r="K638" s="48"/>
      <c r="L638" s="198"/>
      <c r="M638" s="64"/>
      <c r="N638" s="204"/>
      <c r="O638" s="45"/>
      <c r="P638" s="45"/>
      <c r="Q638" s="45"/>
      <c r="R638" s="45"/>
      <c r="S638" s="45"/>
      <c r="T638" s="45"/>
      <c r="U638" s="45"/>
    </row>
    <row r="639" spans="1:21" ht="18.75" customHeight="1" x14ac:dyDescent="0.3">
      <c r="A639" s="47"/>
      <c r="B639" s="45"/>
      <c r="C639" s="46"/>
      <c r="D639" s="46"/>
      <c r="E639" s="46"/>
      <c r="F639" s="46"/>
      <c r="G639" s="44"/>
      <c r="H639" s="44"/>
      <c r="I639" s="44"/>
      <c r="J639" s="49"/>
      <c r="K639" s="48"/>
      <c r="L639" s="198"/>
      <c r="M639" s="64"/>
      <c r="N639" s="204"/>
      <c r="O639" s="45"/>
      <c r="P639" s="45"/>
      <c r="Q639" s="45"/>
      <c r="R639" s="45"/>
      <c r="S639" s="45"/>
      <c r="T639" s="45"/>
      <c r="U639" s="45"/>
    </row>
    <row r="640" spans="1:21" ht="18.75" customHeight="1" x14ac:dyDescent="0.3">
      <c r="A640" s="47"/>
      <c r="B640" s="45"/>
      <c r="C640" s="46"/>
      <c r="D640" s="46"/>
      <c r="E640" s="46"/>
      <c r="F640" s="46"/>
      <c r="G640" s="44"/>
      <c r="H640" s="44"/>
      <c r="I640" s="44"/>
      <c r="J640" s="49"/>
      <c r="K640" s="48"/>
      <c r="L640" s="198"/>
      <c r="M640" s="64"/>
      <c r="N640" s="204"/>
      <c r="O640" s="45"/>
      <c r="P640" s="45"/>
      <c r="Q640" s="45"/>
      <c r="R640" s="45"/>
      <c r="S640" s="45"/>
      <c r="T640" s="45"/>
      <c r="U640" s="45"/>
    </row>
    <row r="641" spans="1:21" ht="18.75" customHeight="1" x14ac:dyDescent="0.3">
      <c r="A641" s="47"/>
      <c r="B641" s="45"/>
      <c r="C641" s="46"/>
      <c r="D641" s="46"/>
      <c r="E641" s="46"/>
      <c r="F641" s="46"/>
      <c r="G641" s="44"/>
      <c r="H641" s="44"/>
      <c r="I641" s="44"/>
      <c r="J641" s="49"/>
      <c r="K641" s="48"/>
      <c r="L641" s="198"/>
      <c r="M641" s="64"/>
      <c r="N641" s="204"/>
      <c r="O641" s="45"/>
      <c r="P641" s="45"/>
      <c r="Q641" s="45"/>
      <c r="R641" s="45"/>
      <c r="S641" s="45"/>
      <c r="T641" s="45"/>
      <c r="U641" s="45"/>
    </row>
    <row r="642" spans="1:21" ht="18.75" customHeight="1" x14ac:dyDescent="0.3">
      <c r="A642" s="47"/>
      <c r="B642" s="45"/>
      <c r="C642" s="46"/>
      <c r="D642" s="46"/>
      <c r="E642" s="46"/>
      <c r="F642" s="46"/>
      <c r="G642" s="44"/>
      <c r="H642" s="44"/>
      <c r="I642" s="44"/>
      <c r="J642" s="49"/>
      <c r="K642" s="48"/>
      <c r="L642" s="198"/>
      <c r="M642" s="64"/>
      <c r="N642" s="204"/>
      <c r="O642" s="45"/>
      <c r="P642" s="45"/>
      <c r="Q642" s="45"/>
      <c r="R642" s="45"/>
      <c r="S642" s="45"/>
      <c r="T642" s="45"/>
      <c r="U642" s="45"/>
    </row>
    <row r="643" spans="1:21" ht="18.75" customHeight="1" x14ac:dyDescent="0.3">
      <c r="A643" s="47"/>
      <c r="B643" s="45"/>
      <c r="C643" s="46"/>
      <c r="D643" s="46"/>
      <c r="E643" s="46"/>
      <c r="F643" s="46"/>
      <c r="G643" s="44"/>
      <c r="H643" s="44"/>
      <c r="I643" s="44"/>
      <c r="J643" s="49"/>
      <c r="K643" s="48"/>
      <c r="L643" s="198"/>
      <c r="M643" s="64"/>
      <c r="N643" s="204"/>
      <c r="O643" s="45"/>
      <c r="P643" s="45"/>
      <c r="Q643" s="45"/>
      <c r="R643" s="45"/>
      <c r="S643" s="45"/>
      <c r="T643" s="45"/>
      <c r="U643" s="45"/>
    </row>
    <row r="644" spans="1:21" ht="18.75" customHeight="1" x14ac:dyDescent="0.3">
      <c r="A644" s="47"/>
      <c r="B644" s="45"/>
      <c r="C644" s="46"/>
      <c r="D644" s="46"/>
      <c r="E644" s="46"/>
      <c r="F644" s="46"/>
      <c r="G644" s="44"/>
      <c r="H644" s="44"/>
      <c r="I644" s="44"/>
      <c r="J644" s="49"/>
      <c r="K644" s="48"/>
      <c r="L644" s="198"/>
      <c r="M644" s="64"/>
      <c r="N644" s="204"/>
      <c r="O644" s="45"/>
      <c r="P644" s="45"/>
      <c r="Q644" s="45"/>
      <c r="R644" s="45"/>
      <c r="S644" s="45"/>
      <c r="T644" s="45"/>
      <c r="U644" s="45"/>
    </row>
    <row r="645" spans="1:21" ht="18.75" customHeight="1" x14ac:dyDescent="0.3">
      <c r="A645" s="47"/>
      <c r="B645" s="45"/>
      <c r="C645" s="46"/>
      <c r="D645" s="46"/>
      <c r="E645" s="46"/>
      <c r="F645" s="46"/>
      <c r="G645" s="44"/>
      <c r="H645" s="44"/>
      <c r="I645" s="44"/>
      <c r="J645" s="49"/>
      <c r="K645" s="48"/>
      <c r="L645" s="198"/>
      <c r="M645" s="64"/>
      <c r="N645" s="204"/>
      <c r="O645" s="45"/>
      <c r="P645" s="45"/>
      <c r="Q645" s="45"/>
      <c r="R645" s="45"/>
      <c r="S645" s="45"/>
      <c r="T645" s="45"/>
      <c r="U645" s="45"/>
    </row>
    <row r="646" spans="1:21" ht="18.75" customHeight="1" x14ac:dyDescent="0.3">
      <c r="A646" s="47"/>
      <c r="B646" s="45"/>
      <c r="C646" s="46"/>
      <c r="D646" s="46"/>
      <c r="E646" s="46"/>
      <c r="F646" s="46"/>
      <c r="G646" s="44"/>
      <c r="H646" s="44"/>
      <c r="I646" s="44"/>
      <c r="J646" s="49"/>
      <c r="K646" s="48"/>
      <c r="L646" s="198"/>
      <c r="M646" s="64"/>
      <c r="N646" s="204"/>
      <c r="O646" s="45"/>
      <c r="P646" s="45"/>
      <c r="Q646" s="45"/>
      <c r="R646" s="45"/>
      <c r="S646" s="45"/>
      <c r="T646" s="45"/>
      <c r="U646" s="45"/>
    </row>
    <row r="647" spans="1:21" ht="18.75" customHeight="1" x14ac:dyDescent="0.3">
      <c r="A647" s="47"/>
      <c r="B647" s="45"/>
      <c r="C647" s="46"/>
      <c r="D647" s="46"/>
      <c r="E647" s="46"/>
      <c r="F647" s="46"/>
      <c r="G647" s="44"/>
      <c r="H647" s="44"/>
      <c r="I647" s="44"/>
      <c r="J647" s="49"/>
      <c r="K647" s="48"/>
      <c r="L647" s="198"/>
      <c r="M647" s="64"/>
      <c r="N647" s="204"/>
      <c r="O647" s="45"/>
      <c r="P647" s="45"/>
      <c r="Q647" s="45"/>
      <c r="R647" s="45"/>
      <c r="S647" s="45"/>
      <c r="T647" s="45"/>
      <c r="U647" s="45"/>
    </row>
    <row r="648" spans="1:21" ht="18.75" customHeight="1" x14ac:dyDescent="0.3">
      <c r="A648" s="47"/>
      <c r="B648" s="45"/>
      <c r="C648" s="46"/>
      <c r="D648" s="46"/>
      <c r="E648" s="46"/>
      <c r="F648" s="46"/>
      <c r="G648" s="44"/>
      <c r="H648" s="44"/>
      <c r="I648" s="44"/>
      <c r="J648" s="49"/>
      <c r="K648" s="48"/>
      <c r="L648" s="198"/>
      <c r="M648" s="64"/>
      <c r="N648" s="204"/>
      <c r="O648" s="45"/>
      <c r="P648" s="45"/>
      <c r="Q648" s="45"/>
      <c r="R648" s="45"/>
      <c r="S648" s="45"/>
      <c r="T648" s="45"/>
      <c r="U648" s="45"/>
    </row>
    <row r="649" spans="1:21" ht="18.75" customHeight="1" x14ac:dyDescent="0.3">
      <c r="A649" s="47"/>
      <c r="B649" s="45"/>
      <c r="C649" s="46"/>
      <c r="D649" s="46"/>
      <c r="E649" s="46"/>
      <c r="F649" s="46"/>
      <c r="G649" s="44"/>
      <c r="H649" s="44"/>
      <c r="I649" s="44"/>
      <c r="J649" s="49"/>
      <c r="K649" s="48"/>
      <c r="L649" s="198"/>
      <c r="M649" s="64"/>
      <c r="N649" s="204"/>
      <c r="O649" s="45"/>
      <c r="P649" s="45"/>
      <c r="Q649" s="45"/>
      <c r="R649" s="45"/>
      <c r="S649" s="45"/>
      <c r="T649" s="45"/>
      <c r="U649" s="45"/>
    </row>
    <row r="650" spans="1:21" ht="18.75" customHeight="1" x14ac:dyDescent="0.3">
      <c r="A650" s="47"/>
      <c r="B650" s="45"/>
      <c r="C650" s="46"/>
      <c r="D650" s="46"/>
      <c r="E650" s="46"/>
      <c r="F650" s="46"/>
      <c r="G650" s="44"/>
      <c r="H650" s="44"/>
      <c r="I650" s="44"/>
      <c r="J650" s="49"/>
      <c r="K650" s="48"/>
      <c r="L650" s="198"/>
      <c r="M650" s="64"/>
      <c r="N650" s="204"/>
      <c r="O650" s="45"/>
      <c r="P650" s="45"/>
      <c r="Q650" s="45"/>
      <c r="R650" s="45"/>
      <c r="S650" s="45"/>
      <c r="T650" s="45"/>
      <c r="U650" s="45"/>
    </row>
    <row r="651" spans="1:21" ht="18.75" customHeight="1" x14ac:dyDescent="0.3">
      <c r="A651" s="47"/>
      <c r="B651" s="45"/>
      <c r="C651" s="46"/>
      <c r="D651" s="46"/>
      <c r="E651" s="46"/>
      <c r="F651" s="46"/>
      <c r="G651" s="44"/>
      <c r="H651" s="44"/>
      <c r="I651" s="44"/>
      <c r="J651" s="49"/>
      <c r="K651" s="48"/>
      <c r="L651" s="198"/>
      <c r="M651" s="64"/>
      <c r="N651" s="204"/>
      <c r="O651" s="45"/>
      <c r="P651" s="45"/>
      <c r="Q651" s="45"/>
      <c r="R651" s="45"/>
      <c r="S651" s="45"/>
      <c r="T651" s="45"/>
      <c r="U651" s="45"/>
    </row>
    <row r="652" spans="1:21" ht="18.75" customHeight="1" x14ac:dyDescent="0.3">
      <c r="A652" s="47"/>
      <c r="B652" s="45"/>
      <c r="C652" s="46"/>
      <c r="D652" s="46"/>
      <c r="E652" s="46"/>
      <c r="F652" s="46"/>
      <c r="G652" s="44"/>
      <c r="H652" s="44"/>
      <c r="I652" s="44"/>
      <c r="J652" s="49"/>
      <c r="K652" s="48"/>
      <c r="L652" s="198"/>
      <c r="M652" s="64"/>
      <c r="N652" s="204"/>
      <c r="O652" s="45"/>
      <c r="P652" s="45"/>
      <c r="Q652" s="45"/>
      <c r="R652" s="45"/>
      <c r="S652" s="45"/>
      <c r="T652" s="45"/>
      <c r="U652" s="45"/>
    </row>
    <row r="653" spans="1:21" ht="18.75" customHeight="1" x14ac:dyDescent="0.3">
      <c r="A653" s="47"/>
      <c r="B653" s="45"/>
      <c r="C653" s="46"/>
      <c r="D653" s="46"/>
      <c r="E653" s="46"/>
      <c r="F653" s="46"/>
      <c r="G653" s="44"/>
      <c r="H653" s="44"/>
      <c r="I653" s="44"/>
      <c r="J653" s="49"/>
      <c r="K653" s="48"/>
      <c r="L653" s="198"/>
      <c r="M653" s="64"/>
      <c r="N653" s="204"/>
      <c r="O653" s="45"/>
      <c r="P653" s="45"/>
      <c r="Q653" s="45"/>
      <c r="R653" s="45"/>
      <c r="S653" s="45"/>
      <c r="T653" s="45"/>
      <c r="U653" s="45"/>
    </row>
    <row r="654" spans="1:21" ht="18.75" customHeight="1" x14ac:dyDescent="0.3">
      <c r="A654" s="47"/>
      <c r="B654" s="45"/>
      <c r="C654" s="46"/>
      <c r="D654" s="46"/>
      <c r="E654" s="46"/>
      <c r="F654" s="46"/>
      <c r="G654" s="44"/>
      <c r="H654" s="44"/>
      <c r="I654" s="44"/>
      <c r="J654" s="49"/>
      <c r="K654" s="48"/>
      <c r="L654" s="198"/>
      <c r="M654" s="64"/>
      <c r="N654" s="204"/>
      <c r="O654" s="45"/>
      <c r="P654" s="45"/>
      <c r="Q654" s="45"/>
      <c r="R654" s="45"/>
      <c r="S654" s="45"/>
      <c r="T654" s="45"/>
      <c r="U654" s="45"/>
    </row>
    <row r="655" spans="1:21" ht="18.75" customHeight="1" x14ac:dyDescent="0.3">
      <c r="A655" s="47"/>
      <c r="B655" s="45"/>
      <c r="C655" s="46"/>
      <c r="D655" s="46"/>
      <c r="E655" s="46"/>
      <c r="F655" s="46"/>
      <c r="G655" s="44"/>
      <c r="H655" s="44"/>
      <c r="I655" s="44"/>
      <c r="J655" s="49"/>
      <c r="K655" s="48"/>
      <c r="L655" s="198"/>
      <c r="M655" s="64"/>
      <c r="N655" s="204"/>
      <c r="O655" s="45"/>
      <c r="P655" s="45"/>
      <c r="Q655" s="45"/>
      <c r="R655" s="45"/>
      <c r="S655" s="45"/>
      <c r="T655" s="45"/>
      <c r="U655" s="45"/>
    </row>
    <row r="656" spans="1:21" ht="18.75" customHeight="1" x14ac:dyDescent="0.3">
      <c r="A656" s="47"/>
      <c r="B656" s="45"/>
      <c r="C656" s="46"/>
      <c r="D656" s="46"/>
      <c r="E656" s="46"/>
      <c r="F656" s="46"/>
      <c r="G656" s="44"/>
      <c r="H656" s="44"/>
      <c r="I656" s="44"/>
      <c r="J656" s="49"/>
      <c r="K656" s="48"/>
      <c r="L656" s="198"/>
      <c r="M656" s="64"/>
      <c r="N656" s="204"/>
      <c r="O656" s="45"/>
      <c r="P656" s="45"/>
      <c r="Q656" s="45"/>
      <c r="R656" s="45"/>
      <c r="S656" s="45"/>
      <c r="T656" s="45"/>
      <c r="U656" s="45"/>
    </row>
    <row r="657" spans="1:21" ht="18.75" customHeight="1" x14ac:dyDescent="0.3">
      <c r="A657" s="47"/>
      <c r="B657" s="45"/>
      <c r="C657" s="46"/>
      <c r="D657" s="46"/>
      <c r="E657" s="46"/>
      <c r="F657" s="46"/>
      <c r="G657" s="44"/>
      <c r="H657" s="44"/>
      <c r="I657" s="44"/>
      <c r="J657" s="49"/>
      <c r="K657" s="48"/>
      <c r="L657" s="198"/>
      <c r="M657" s="64"/>
      <c r="N657" s="204"/>
      <c r="O657" s="45"/>
      <c r="P657" s="45"/>
      <c r="Q657" s="45"/>
      <c r="R657" s="45"/>
      <c r="S657" s="45"/>
      <c r="T657" s="45"/>
      <c r="U657" s="45"/>
    </row>
    <row r="658" spans="1:21" ht="18.75" customHeight="1" x14ac:dyDescent="0.3">
      <c r="A658" s="47"/>
      <c r="B658" s="45"/>
      <c r="C658" s="46"/>
      <c r="D658" s="46"/>
      <c r="E658" s="46"/>
      <c r="F658" s="46"/>
      <c r="G658" s="44"/>
      <c r="H658" s="44"/>
      <c r="I658" s="44"/>
      <c r="J658" s="49"/>
      <c r="K658" s="48"/>
      <c r="L658" s="198"/>
      <c r="M658" s="64"/>
      <c r="N658" s="204"/>
      <c r="O658" s="45"/>
      <c r="P658" s="45"/>
      <c r="Q658" s="45"/>
      <c r="R658" s="45"/>
      <c r="S658" s="45"/>
      <c r="T658" s="45"/>
      <c r="U658" s="45"/>
    </row>
    <row r="659" spans="1:21" ht="18.75" customHeight="1" x14ac:dyDescent="0.3">
      <c r="A659" s="47"/>
      <c r="B659" s="45"/>
      <c r="C659" s="46"/>
      <c r="D659" s="46"/>
      <c r="E659" s="46"/>
      <c r="F659" s="46"/>
      <c r="G659" s="44"/>
      <c r="H659" s="44"/>
      <c r="I659" s="44"/>
      <c r="J659" s="49"/>
      <c r="K659" s="48"/>
      <c r="L659" s="198"/>
      <c r="M659" s="64"/>
      <c r="N659" s="204"/>
      <c r="O659" s="45"/>
      <c r="P659" s="45"/>
      <c r="Q659" s="45"/>
      <c r="R659" s="45"/>
      <c r="S659" s="45"/>
      <c r="T659" s="45"/>
      <c r="U659" s="45"/>
    </row>
    <row r="660" spans="1:21" ht="18.75" customHeight="1" x14ac:dyDescent="0.3">
      <c r="A660" s="47"/>
      <c r="B660" s="45"/>
      <c r="C660" s="46"/>
      <c r="D660" s="46"/>
      <c r="E660" s="46"/>
      <c r="F660" s="46"/>
      <c r="G660" s="44"/>
      <c r="H660" s="44"/>
      <c r="I660" s="44"/>
      <c r="J660" s="49"/>
      <c r="K660" s="48"/>
      <c r="L660" s="198"/>
      <c r="M660" s="64"/>
      <c r="N660" s="204"/>
      <c r="O660" s="45"/>
      <c r="P660" s="45"/>
      <c r="Q660" s="45"/>
      <c r="R660" s="45"/>
      <c r="S660" s="45"/>
      <c r="T660" s="45"/>
      <c r="U660" s="45"/>
    </row>
    <row r="661" spans="1:21" ht="18.75" customHeight="1" x14ac:dyDescent="0.3">
      <c r="A661" s="47"/>
      <c r="B661" s="45"/>
      <c r="C661" s="46"/>
      <c r="D661" s="46"/>
      <c r="E661" s="46"/>
      <c r="F661" s="46"/>
      <c r="G661" s="44"/>
      <c r="H661" s="44"/>
      <c r="I661" s="44"/>
      <c r="J661" s="49"/>
      <c r="K661" s="48"/>
      <c r="L661" s="198"/>
      <c r="M661" s="64"/>
      <c r="N661" s="204"/>
      <c r="O661" s="45"/>
      <c r="P661" s="45"/>
      <c r="Q661" s="45"/>
      <c r="R661" s="45"/>
      <c r="S661" s="45"/>
      <c r="T661" s="45"/>
      <c r="U661" s="45"/>
    </row>
    <row r="662" spans="1:21" ht="18.75" customHeight="1" x14ac:dyDescent="0.3">
      <c r="A662" s="47"/>
      <c r="B662" s="45"/>
      <c r="C662" s="46"/>
      <c r="D662" s="46"/>
      <c r="E662" s="46"/>
      <c r="F662" s="46"/>
      <c r="G662" s="44"/>
      <c r="H662" s="44"/>
      <c r="I662" s="44"/>
      <c r="J662" s="49"/>
      <c r="K662" s="48"/>
      <c r="L662" s="198"/>
      <c r="M662" s="64"/>
      <c r="N662" s="204"/>
      <c r="O662" s="45"/>
      <c r="P662" s="45"/>
      <c r="Q662" s="45"/>
      <c r="R662" s="45"/>
      <c r="S662" s="45"/>
      <c r="T662" s="45"/>
      <c r="U662" s="45"/>
    </row>
    <row r="663" spans="1:21" ht="18.75" customHeight="1" x14ac:dyDescent="0.3">
      <c r="A663" s="47"/>
      <c r="B663" s="45"/>
      <c r="C663" s="46"/>
      <c r="D663" s="46"/>
      <c r="E663" s="46"/>
      <c r="F663" s="46"/>
      <c r="G663" s="44"/>
      <c r="H663" s="44"/>
      <c r="I663" s="44"/>
      <c r="J663" s="49"/>
      <c r="K663" s="48"/>
      <c r="L663" s="198"/>
      <c r="M663" s="64"/>
      <c r="N663" s="204"/>
      <c r="O663" s="45"/>
      <c r="P663" s="45"/>
      <c r="Q663" s="45"/>
      <c r="R663" s="45"/>
      <c r="S663" s="45"/>
      <c r="T663" s="45"/>
      <c r="U663" s="45"/>
    </row>
    <row r="664" spans="1:21" ht="18.75" customHeight="1" x14ac:dyDescent="0.3">
      <c r="A664" s="47"/>
      <c r="B664" s="45"/>
      <c r="C664" s="46"/>
      <c r="D664" s="46"/>
      <c r="E664" s="46"/>
      <c r="F664" s="46"/>
      <c r="G664" s="44"/>
      <c r="H664" s="44"/>
      <c r="I664" s="44"/>
      <c r="J664" s="49"/>
      <c r="K664" s="48"/>
      <c r="L664" s="198"/>
      <c r="M664" s="64"/>
      <c r="N664" s="204"/>
      <c r="O664" s="45"/>
      <c r="P664" s="45"/>
      <c r="Q664" s="45"/>
      <c r="R664" s="45"/>
      <c r="S664" s="45"/>
      <c r="T664" s="45"/>
      <c r="U664" s="45"/>
    </row>
    <row r="665" spans="1:21" ht="18.75" customHeight="1" x14ac:dyDescent="0.3">
      <c r="A665" s="47"/>
      <c r="B665" s="45"/>
      <c r="C665" s="46"/>
      <c r="D665" s="46"/>
      <c r="E665" s="46"/>
      <c r="F665" s="46"/>
      <c r="G665" s="44"/>
      <c r="H665" s="44"/>
      <c r="I665" s="44"/>
      <c r="J665" s="49"/>
      <c r="K665" s="48"/>
      <c r="L665" s="198"/>
      <c r="M665" s="64"/>
      <c r="N665" s="204"/>
      <c r="O665" s="45"/>
      <c r="P665" s="45"/>
      <c r="Q665" s="45"/>
      <c r="R665" s="45"/>
      <c r="S665" s="45"/>
      <c r="T665" s="45"/>
      <c r="U665" s="45"/>
    </row>
    <row r="666" spans="1:21" ht="18.75" customHeight="1" x14ac:dyDescent="0.3">
      <c r="A666" s="47"/>
      <c r="B666" s="45"/>
      <c r="C666" s="46"/>
      <c r="D666" s="46"/>
      <c r="E666" s="46"/>
      <c r="F666" s="46"/>
      <c r="G666" s="44"/>
      <c r="H666" s="44"/>
      <c r="I666" s="44"/>
      <c r="J666" s="49"/>
      <c r="K666" s="48"/>
      <c r="L666" s="198"/>
      <c r="M666" s="64"/>
      <c r="N666" s="204"/>
      <c r="O666" s="45"/>
      <c r="P666" s="45"/>
      <c r="Q666" s="45"/>
      <c r="R666" s="45"/>
      <c r="S666" s="45"/>
      <c r="T666" s="45"/>
      <c r="U666" s="45"/>
    </row>
    <row r="667" spans="1:21" ht="18.75" customHeight="1" x14ac:dyDescent="0.3">
      <c r="A667" s="47"/>
      <c r="B667" s="45"/>
      <c r="C667" s="46"/>
      <c r="D667" s="46"/>
      <c r="E667" s="46"/>
      <c r="F667" s="46"/>
      <c r="G667" s="44"/>
      <c r="H667" s="44"/>
      <c r="I667" s="44"/>
      <c r="J667" s="49"/>
      <c r="K667" s="48"/>
      <c r="L667" s="198"/>
      <c r="M667" s="64"/>
      <c r="N667" s="204"/>
      <c r="O667" s="45"/>
      <c r="P667" s="45"/>
      <c r="Q667" s="45"/>
      <c r="R667" s="45"/>
      <c r="S667" s="45"/>
      <c r="T667" s="45"/>
      <c r="U667" s="45"/>
    </row>
    <row r="668" spans="1:21" ht="18.75" customHeight="1" x14ac:dyDescent="0.3">
      <c r="A668" s="47"/>
      <c r="B668" s="45"/>
      <c r="C668" s="46"/>
      <c r="D668" s="46"/>
      <c r="E668" s="46"/>
      <c r="F668" s="46"/>
      <c r="G668" s="44"/>
      <c r="H668" s="44"/>
      <c r="I668" s="44"/>
      <c r="J668" s="49"/>
      <c r="K668" s="48"/>
      <c r="L668" s="198"/>
      <c r="M668" s="64"/>
      <c r="N668" s="204"/>
      <c r="O668" s="45"/>
      <c r="P668" s="45"/>
      <c r="Q668" s="45"/>
      <c r="R668" s="45"/>
      <c r="S668" s="45"/>
      <c r="T668" s="45"/>
      <c r="U668" s="45"/>
    </row>
    <row r="669" spans="1:21" ht="18.75" customHeight="1" x14ac:dyDescent="0.3">
      <c r="A669" s="47"/>
      <c r="B669" s="45"/>
      <c r="C669" s="46"/>
      <c r="D669" s="46"/>
      <c r="E669" s="46"/>
      <c r="F669" s="46"/>
      <c r="G669" s="44"/>
      <c r="H669" s="44"/>
      <c r="I669" s="44"/>
      <c r="J669" s="49"/>
      <c r="K669" s="48"/>
      <c r="L669" s="198"/>
      <c r="M669" s="64"/>
      <c r="N669" s="204"/>
      <c r="O669" s="45"/>
      <c r="P669" s="45"/>
      <c r="Q669" s="45"/>
      <c r="R669" s="45"/>
      <c r="S669" s="45"/>
      <c r="T669" s="45"/>
      <c r="U669" s="45"/>
    </row>
    <row r="670" spans="1:21" ht="18.75" customHeight="1" x14ac:dyDescent="0.3">
      <c r="A670" s="47"/>
      <c r="B670" s="45"/>
      <c r="C670" s="46"/>
      <c r="D670" s="46"/>
      <c r="E670" s="46"/>
      <c r="F670" s="46"/>
      <c r="G670" s="44"/>
      <c r="H670" s="44"/>
      <c r="I670" s="44"/>
      <c r="J670" s="49"/>
      <c r="K670" s="48"/>
      <c r="L670" s="198"/>
      <c r="M670" s="64"/>
      <c r="N670" s="204"/>
      <c r="O670" s="45"/>
      <c r="P670" s="45"/>
      <c r="Q670" s="45"/>
      <c r="R670" s="45"/>
      <c r="S670" s="45"/>
      <c r="T670" s="45"/>
      <c r="U670" s="45"/>
    </row>
    <row r="671" spans="1:21" ht="18.75" customHeight="1" x14ac:dyDescent="0.3">
      <c r="A671" s="47"/>
      <c r="B671" s="45"/>
      <c r="C671" s="46"/>
      <c r="D671" s="46"/>
      <c r="E671" s="46"/>
      <c r="F671" s="46"/>
      <c r="G671" s="44"/>
      <c r="H671" s="44"/>
      <c r="I671" s="44"/>
      <c r="J671" s="49"/>
      <c r="K671" s="48"/>
      <c r="L671" s="198"/>
      <c r="M671" s="64"/>
      <c r="N671" s="204"/>
      <c r="O671" s="45"/>
      <c r="P671" s="45"/>
      <c r="Q671" s="45"/>
      <c r="R671" s="45"/>
      <c r="S671" s="45"/>
      <c r="T671" s="45"/>
      <c r="U671" s="45"/>
    </row>
    <row r="672" spans="1:21" ht="18.75" customHeight="1" x14ac:dyDescent="0.3">
      <c r="A672" s="47"/>
      <c r="B672" s="45"/>
      <c r="C672" s="46"/>
      <c r="D672" s="46"/>
      <c r="E672" s="46"/>
      <c r="F672" s="46"/>
      <c r="G672" s="44"/>
      <c r="H672" s="44"/>
      <c r="I672" s="44"/>
      <c r="J672" s="49"/>
      <c r="K672" s="48"/>
      <c r="L672" s="198"/>
      <c r="M672" s="64"/>
      <c r="N672" s="204"/>
      <c r="O672" s="45"/>
      <c r="P672" s="45"/>
      <c r="Q672" s="45"/>
      <c r="R672" s="45"/>
      <c r="S672" s="45"/>
      <c r="T672" s="45"/>
      <c r="U672" s="45"/>
    </row>
    <row r="673" spans="1:21" ht="18.75" customHeight="1" x14ac:dyDescent="0.3">
      <c r="A673" s="47"/>
      <c r="B673" s="45"/>
      <c r="C673" s="46"/>
      <c r="D673" s="46"/>
      <c r="E673" s="46"/>
      <c r="F673" s="46"/>
      <c r="G673" s="44"/>
      <c r="H673" s="44"/>
      <c r="I673" s="44"/>
      <c r="J673" s="49"/>
      <c r="K673" s="48"/>
      <c r="L673" s="198"/>
      <c r="M673" s="64"/>
      <c r="N673" s="204"/>
      <c r="O673" s="45"/>
      <c r="P673" s="45"/>
      <c r="Q673" s="45"/>
      <c r="R673" s="45"/>
      <c r="S673" s="45"/>
      <c r="T673" s="45"/>
      <c r="U673" s="45"/>
    </row>
    <row r="674" spans="1:21" ht="18.75" customHeight="1" x14ac:dyDescent="0.3">
      <c r="A674" s="47"/>
      <c r="B674" s="45"/>
      <c r="C674" s="46"/>
      <c r="D674" s="46"/>
      <c r="E674" s="46"/>
      <c r="F674" s="46"/>
      <c r="G674" s="44"/>
      <c r="H674" s="44"/>
      <c r="I674" s="44"/>
      <c r="J674" s="49"/>
      <c r="K674" s="48"/>
      <c r="L674" s="198"/>
      <c r="M674" s="64"/>
      <c r="N674" s="204"/>
      <c r="O674" s="45"/>
      <c r="P674" s="45"/>
      <c r="Q674" s="45"/>
      <c r="R674" s="45"/>
      <c r="S674" s="45"/>
      <c r="T674" s="45"/>
      <c r="U674" s="45"/>
    </row>
    <row r="675" spans="1:21" ht="18.75" customHeight="1" x14ac:dyDescent="0.3">
      <c r="A675" s="47"/>
      <c r="B675" s="45"/>
      <c r="C675" s="46"/>
      <c r="D675" s="46"/>
      <c r="E675" s="46"/>
      <c r="F675" s="46"/>
      <c r="G675" s="44"/>
      <c r="H675" s="44"/>
      <c r="I675" s="44"/>
      <c r="J675" s="49"/>
      <c r="K675" s="48"/>
      <c r="L675" s="198"/>
      <c r="M675" s="64"/>
      <c r="N675" s="204"/>
      <c r="O675" s="45"/>
      <c r="P675" s="45"/>
      <c r="Q675" s="45"/>
      <c r="R675" s="45"/>
      <c r="S675" s="45"/>
      <c r="T675" s="45"/>
      <c r="U675" s="45"/>
    </row>
    <row r="676" spans="1:21" ht="18.75" customHeight="1" x14ac:dyDescent="0.3">
      <c r="A676" s="47"/>
      <c r="B676" s="45"/>
      <c r="C676" s="46"/>
      <c r="D676" s="46"/>
      <c r="E676" s="46"/>
      <c r="F676" s="46"/>
      <c r="G676" s="44"/>
      <c r="H676" s="44"/>
      <c r="I676" s="44"/>
      <c r="J676" s="49"/>
      <c r="K676" s="48"/>
      <c r="L676" s="198"/>
      <c r="M676" s="64"/>
      <c r="N676" s="204"/>
      <c r="O676" s="45"/>
      <c r="P676" s="45"/>
      <c r="Q676" s="45"/>
      <c r="R676" s="45"/>
      <c r="S676" s="45"/>
      <c r="T676" s="45"/>
      <c r="U676" s="45"/>
    </row>
    <row r="677" spans="1:21" ht="18.75" customHeight="1" x14ac:dyDescent="0.3">
      <c r="A677" s="47"/>
      <c r="B677" s="45"/>
      <c r="C677" s="46"/>
      <c r="D677" s="46"/>
      <c r="E677" s="46"/>
      <c r="F677" s="46"/>
      <c r="G677" s="44"/>
      <c r="H677" s="44"/>
      <c r="I677" s="44"/>
      <c r="J677" s="49"/>
      <c r="K677" s="48"/>
      <c r="L677" s="198"/>
      <c r="M677" s="64"/>
      <c r="N677" s="204"/>
      <c r="O677" s="45"/>
      <c r="P677" s="45"/>
      <c r="Q677" s="45"/>
      <c r="R677" s="45"/>
      <c r="S677" s="45"/>
      <c r="T677" s="45"/>
      <c r="U677" s="45"/>
    </row>
    <row r="678" spans="1:21" ht="18.75" customHeight="1" x14ac:dyDescent="0.3">
      <c r="A678" s="47"/>
      <c r="B678" s="45"/>
      <c r="C678" s="46"/>
      <c r="D678" s="46"/>
      <c r="E678" s="46"/>
      <c r="F678" s="46"/>
      <c r="G678" s="44"/>
      <c r="H678" s="44"/>
      <c r="I678" s="44"/>
      <c r="J678" s="49"/>
      <c r="K678" s="48"/>
      <c r="L678" s="198"/>
      <c r="M678" s="64"/>
      <c r="N678" s="204"/>
      <c r="O678" s="45"/>
      <c r="P678" s="45"/>
      <c r="Q678" s="45"/>
      <c r="R678" s="45"/>
      <c r="S678" s="45"/>
      <c r="T678" s="45"/>
      <c r="U678" s="45"/>
    </row>
    <row r="679" spans="1:21" ht="18.75" customHeight="1" x14ac:dyDescent="0.3">
      <c r="A679" s="47"/>
      <c r="B679" s="45"/>
      <c r="C679" s="46"/>
      <c r="D679" s="46"/>
      <c r="E679" s="46"/>
      <c r="F679" s="46"/>
      <c r="G679" s="44"/>
      <c r="H679" s="44"/>
      <c r="I679" s="44"/>
      <c r="J679" s="49"/>
      <c r="K679" s="48"/>
      <c r="L679" s="198"/>
      <c r="M679" s="64"/>
      <c r="N679" s="204"/>
      <c r="O679" s="45"/>
      <c r="P679" s="45"/>
      <c r="Q679" s="45"/>
      <c r="R679" s="45"/>
      <c r="S679" s="45"/>
      <c r="T679" s="45"/>
      <c r="U679" s="45"/>
    </row>
    <row r="680" spans="1:21" ht="18.75" customHeight="1" x14ac:dyDescent="0.3">
      <c r="A680" s="47"/>
      <c r="B680" s="45"/>
      <c r="C680" s="46"/>
      <c r="D680" s="46"/>
      <c r="E680" s="46"/>
      <c r="F680" s="46"/>
      <c r="G680" s="44"/>
      <c r="H680" s="44"/>
      <c r="I680" s="44"/>
      <c r="J680" s="49"/>
      <c r="K680" s="48"/>
      <c r="L680" s="198"/>
      <c r="M680" s="64"/>
      <c r="N680" s="204"/>
      <c r="O680" s="45"/>
      <c r="P680" s="45"/>
      <c r="Q680" s="45"/>
      <c r="R680" s="45"/>
      <c r="S680" s="45"/>
      <c r="T680" s="45"/>
      <c r="U680" s="45"/>
    </row>
    <row r="681" spans="1:21" ht="18.75" customHeight="1" x14ac:dyDescent="0.3">
      <c r="A681" s="47"/>
      <c r="B681" s="45"/>
      <c r="C681" s="46"/>
      <c r="D681" s="46"/>
      <c r="E681" s="46"/>
      <c r="F681" s="46"/>
      <c r="G681" s="44"/>
      <c r="H681" s="44"/>
      <c r="I681" s="44"/>
      <c r="J681" s="49"/>
      <c r="K681" s="48"/>
      <c r="L681" s="198"/>
      <c r="M681" s="64"/>
      <c r="N681" s="204"/>
      <c r="O681" s="45"/>
      <c r="P681" s="45"/>
      <c r="Q681" s="45"/>
      <c r="R681" s="45"/>
      <c r="S681" s="45"/>
      <c r="T681" s="45"/>
      <c r="U681" s="45"/>
    </row>
    <row r="682" spans="1:21" ht="18.75" customHeight="1" x14ac:dyDescent="0.3">
      <c r="A682" s="47"/>
      <c r="B682" s="45"/>
      <c r="C682" s="46"/>
      <c r="D682" s="46"/>
      <c r="E682" s="46"/>
      <c r="F682" s="46"/>
      <c r="G682" s="44"/>
      <c r="H682" s="44"/>
      <c r="I682" s="44"/>
      <c r="J682" s="49"/>
      <c r="K682" s="48"/>
      <c r="L682" s="198"/>
      <c r="M682" s="64"/>
      <c r="N682" s="204"/>
      <c r="O682" s="45"/>
      <c r="P682" s="45"/>
      <c r="Q682" s="45"/>
      <c r="R682" s="45"/>
      <c r="S682" s="45"/>
      <c r="T682" s="45"/>
      <c r="U682" s="45"/>
    </row>
    <row r="683" spans="1:21" ht="18.75" customHeight="1" x14ac:dyDescent="0.3">
      <c r="A683" s="47"/>
      <c r="B683" s="45"/>
      <c r="C683" s="46"/>
      <c r="D683" s="46"/>
      <c r="E683" s="46"/>
      <c r="F683" s="46"/>
      <c r="G683" s="44"/>
      <c r="H683" s="44"/>
      <c r="I683" s="44"/>
      <c r="J683" s="49"/>
      <c r="K683" s="48"/>
      <c r="L683" s="198"/>
      <c r="M683" s="64"/>
      <c r="N683" s="204"/>
      <c r="O683" s="45"/>
      <c r="P683" s="45"/>
      <c r="Q683" s="45"/>
      <c r="R683" s="45"/>
      <c r="S683" s="45"/>
      <c r="T683" s="45"/>
      <c r="U683" s="45"/>
    </row>
    <row r="684" spans="1:21" ht="18.75" customHeight="1" x14ac:dyDescent="0.3">
      <c r="A684" s="47"/>
      <c r="B684" s="45"/>
      <c r="C684" s="46"/>
      <c r="D684" s="46"/>
      <c r="E684" s="46"/>
      <c r="F684" s="46"/>
      <c r="G684" s="44"/>
      <c r="H684" s="44"/>
      <c r="I684" s="44"/>
      <c r="J684" s="49"/>
      <c r="K684" s="48"/>
      <c r="L684" s="198"/>
      <c r="M684" s="64"/>
      <c r="N684" s="204"/>
      <c r="O684" s="45"/>
      <c r="P684" s="45"/>
      <c r="Q684" s="45"/>
      <c r="R684" s="45"/>
      <c r="S684" s="45"/>
      <c r="T684" s="45"/>
      <c r="U684" s="45"/>
    </row>
    <row r="685" spans="1:21" ht="18.75" customHeight="1" x14ac:dyDescent="0.3">
      <c r="A685" s="47"/>
      <c r="B685" s="45"/>
      <c r="C685" s="46"/>
      <c r="D685" s="46"/>
      <c r="E685" s="46"/>
      <c r="F685" s="46"/>
      <c r="G685" s="44"/>
      <c r="H685" s="44"/>
      <c r="I685" s="44"/>
      <c r="J685" s="49"/>
      <c r="K685" s="48"/>
      <c r="L685" s="198"/>
      <c r="M685" s="64"/>
      <c r="N685" s="204"/>
      <c r="O685" s="45"/>
      <c r="P685" s="45"/>
      <c r="Q685" s="45"/>
      <c r="R685" s="45"/>
      <c r="S685" s="45"/>
      <c r="T685" s="45"/>
      <c r="U685" s="45"/>
    </row>
    <row r="686" spans="1:21" ht="18.75" customHeight="1" x14ac:dyDescent="0.3">
      <c r="A686" s="47"/>
      <c r="B686" s="45"/>
      <c r="C686" s="46"/>
      <c r="D686" s="46"/>
      <c r="E686" s="46"/>
      <c r="F686" s="46"/>
      <c r="G686" s="44"/>
      <c r="H686" s="44"/>
      <c r="I686" s="44"/>
      <c r="J686" s="49"/>
      <c r="K686" s="48"/>
      <c r="L686" s="198"/>
      <c r="M686" s="64"/>
      <c r="N686" s="204"/>
      <c r="O686" s="45"/>
      <c r="P686" s="45"/>
      <c r="Q686" s="45"/>
      <c r="R686" s="45"/>
      <c r="S686" s="45"/>
      <c r="T686" s="45"/>
      <c r="U686" s="45"/>
    </row>
    <row r="687" spans="1:21" ht="18.75" customHeight="1" x14ac:dyDescent="0.3">
      <c r="A687" s="47"/>
      <c r="B687" s="45"/>
      <c r="C687" s="46"/>
      <c r="D687" s="46"/>
      <c r="E687" s="46"/>
      <c r="F687" s="46"/>
      <c r="G687" s="44"/>
      <c r="H687" s="44"/>
      <c r="I687" s="44"/>
      <c r="J687" s="49"/>
      <c r="K687" s="48"/>
      <c r="L687" s="198"/>
      <c r="M687" s="64"/>
      <c r="N687" s="204"/>
      <c r="O687" s="45"/>
      <c r="P687" s="45"/>
      <c r="Q687" s="45"/>
      <c r="R687" s="45"/>
      <c r="S687" s="45"/>
      <c r="T687" s="45"/>
      <c r="U687" s="45"/>
    </row>
    <row r="688" spans="1:21" ht="18.75" customHeight="1" x14ac:dyDescent="0.3">
      <c r="A688" s="47"/>
      <c r="B688" s="45"/>
      <c r="C688" s="46"/>
      <c r="D688" s="46"/>
      <c r="E688" s="46"/>
      <c r="F688" s="46"/>
      <c r="G688" s="44"/>
      <c r="H688" s="44"/>
      <c r="I688" s="44"/>
      <c r="J688" s="49"/>
      <c r="K688" s="48"/>
      <c r="L688" s="198"/>
      <c r="M688" s="64"/>
      <c r="N688" s="204"/>
      <c r="O688" s="45"/>
      <c r="P688" s="45"/>
      <c r="Q688" s="45"/>
      <c r="R688" s="45"/>
      <c r="S688" s="45"/>
      <c r="T688" s="45"/>
      <c r="U688" s="45"/>
    </row>
    <row r="689" spans="1:21" ht="18.75" customHeight="1" x14ac:dyDescent="0.3">
      <c r="A689" s="47"/>
      <c r="B689" s="45"/>
      <c r="C689" s="46"/>
      <c r="D689" s="46"/>
      <c r="E689" s="46"/>
      <c r="F689" s="46"/>
      <c r="G689" s="44"/>
      <c r="H689" s="44"/>
      <c r="I689" s="44"/>
      <c r="J689" s="49"/>
      <c r="K689" s="48"/>
      <c r="L689" s="198"/>
      <c r="M689" s="64"/>
      <c r="N689" s="204"/>
      <c r="O689" s="45"/>
      <c r="P689" s="45"/>
      <c r="Q689" s="45"/>
      <c r="R689" s="45"/>
      <c r="S689" s="45"/>
      <c r="T689" s="45"/>
      <c r="U689" s="45"/>
    </row>
    <row r="690" spans="1:21" ht="18.75" customHeight="1" x14ac:dyDescent="0.3">
      <c r="A690" s="47"/>
      <c r="B690" s="45"/>
      <c r="C690" s="46"/>
      <c r="D690" s="46"/>
      <c r="E690" s="46"/>
      <c r="F690" s="46"/>
      <c r="G690" s="44"/>
      <c r="H690" s="44"/>
      <c r="I690" s="44"/>
      <c r="J690" s="49"/>
      <c r="K690" s="48"/>
      <c r="L690" s="198"/>
      <c r="M690" s="64"/>
      <c r="N690" s="204"/>
      <c r="O690" s="45"/>
      <c r="P690" s="45"/>
      <c r="Q690" s="45"/>
      <c r="R690" s="45"/>
      <c r="S690" s="45"/>
      <c r="T690" s="45"/>
      <c r="U690" s="45"/>
    </row>
    <row r="691" spans="1:21" ht="18.75" customHeight="1" x14ac:dyDescent="0.3">
      <c r="A691" s="47"/>
      <c r="B691" s="45"/>
      <c r="C691" s="46"/>
      <c r="D691" s="46"/>
      <c r="E691" s="46"/>
      <c r="F691" s="46"/>
      <c r="G691" s="44"/>
      <c r="H691" s="44"/>
      <c r="I691" s="44"/>
      <c r="J691" s="49"/>
      <c r="K691" s="48"/>
      <c r="L691" s="198"/>
      <c r="M691" s="64"/>
      <c r="N691" s="204"/>
      <c r="O691" s="45"/>
      <c r="P691" s="45"/>
      <c r="Q691" s="45"/>
      <c r="R691" s="45"/>
      <c r="S691" s="45"/>
      <c r="T691" s="45"/>
      <c r="U691" s="45"/>
    </row>
    <row r="692" spans="1:21" ht="18.75" customHeight="1" x14ac:dyDescent="0.3">
      <c r="A692" s="47"/>
      <c r="B692" s="45"/>
      <c r="C692" s="46"/>
      <c r="D692" s="46"/>
      <c r="E692" s="46"/>
      <c r="F692" s="46"/>
      <c r="G692" s="44"/>
      <c r="H692" s="44"/>
      <c r="I692" s="44"/>
      <c r="J692" s="49"/>
      <c r="K692" s="48"/>
      <c r="L692" s="198"/>
      <c r="M692" s="64"/>
      <c r="N692" s="204"/>
      <c r="O692" s="45"/>
      <c r="P692" s="45"/>
      <c r="Q692" s="45"/>
      <c r="R692" s="45"/>
      <c r="S692" s="45"/>
      <c r="T692" s="45"/>
      <c r="U692" s="45"/>
    </row>
    <row r="693" spans="1:21" ht="18.75" customHeight="1" x14ac:dyDescent="0.3">
      <c r="A693" s="47"/>
      <c r="B693" s="45"/>
      <c r="C693" s="46"/>
      <c r="D693" s="46"/>
      <c r="E693" s="46"/>
      <c r="F693" s="46"/>
      <c r="G693" s="44"/>
      <c r="H693" s="44"/>
      <c r="I693" s="44"/>
      <c r="J693" s="49"/>
      <c r="K693" s="48"/>
      <c r="L693" s="198"/>
      <c r="M693" s="64"/>
      <c r="N693" s="204"/>
      <c r="O693" s="45"/>
      <c r="P693" s="45"/>
      <c r="Q693" s="45"/>
      <c r="R693" s="45"/>
      <c r="S693" s="45"/>
      <c r="T693" s="45"/>
      <c r="U693" s="45"/>
    </row>
    <row r="694" spans="1:21" ht="18.75" customHeight="1" x14ac:dyDescent="0.3">
      <c r="A694" s="47"/>
      <c r="B694" s="45"/>
      <c r="C694" s="46"/>
      <c r="D694" s="46"/>
      <c r="E694" s="46"/>
      <c r="F694" s="46"/>
      <c r="G694" s="44"/>
      <c r="H694" s="44"/>
      <c r="I694" s="44"/>
      <c r="J694" s="49"/>
      <c r="K694" s="48"/>
      <c r="L694" s="198"/>
      <c r="M694" s="64"/>
      <c r="N694" s="204"/>
      <c r="O694" s="45"/>
      <c r="P694" s="45"/>
      <c r="Q694" s="45"/>
      <c r="R694" s="45"/>
      <c r="S694" s="45"/>
      <c r="T694" s="45"/>
      <c r="U694" s="45"/>
    </row>
    <row r="695" spans="1:21" ht="18.75" customHeight="1" x14ac:dyDescent="0.3">
      <c r="A695" s="47"/>
      <c r="B695" s="45"/>
      <c r="C695" s="46"/>
      <c r="D695" s="46"/>
      <c r="E695" s="46"/>
      <c r="F695" s="46"/>
      <c r="G695" s="44"/>
      <c r="H695" s="44"/>
      <c r="I695" s="44"/>
      <c r="J695" s="49"/>
      <c r="K695" s="48"/>
      <c r="L695" s="198"/>
      <c r="M695" s="64"/>
      <c r="N695" s="204"/>
      <c r="O695" s="45"/>
      <c r="P695" s="45"/>
      <c r="Q695" s="45"/>
      <c r="R695" s="45"/>
      <c r="S695" s="45"/>
      <c r="T695" s="45"/>
      <c r="U695" s="45"/>
    </row>
    <row r="696" spans="1:21" ht="18.75" customHeight="1" x14ac:dyDescent="0.3">
      <c r="A696" s="47"/>
      <c r="B696" s="45"/>
      <c r="C696" s="46"/>
      <c r="D696" s="46"/>
      <c r="E696" s="46"/>
      <c r="F696" s="46"/>
      <c r="G696" s="44"/>
      <c r="H696" s="44"/>
      <c r="I696" s="44"/>
      <c r="J696" s="49"/>
      <c r="K696" s="48"/>
      <c r="L696" s="198"/>
      <c r="M696" s="64"/>
      <c r="N696" s="204"/>
      <c r="O696" s="45"/>
      <c r="P696" s="45"/>
      <c r="Q696" s="45"/>
      <c r="R696" s="45"/>
      <c r="S696" s="45"/>
      <c r="T696" s="45"/>
      <c r="U696" s="45"/>
    </row>
    <row r="697" spans="1:21" ht="18.75" customHeight="1" x14ac:dyDescent="0.3">
      <c r="A697" s="47"/>
      <c r="B697" s="45"/>
      <c r="C697" s="46"/>
      <c r="D697" s="46"/>
      <c r="E697" s="46"/>
      <c r="F697" s="46"/>
      <c r="G697" s="44"/>
      <c r="H697" s="44"/>
      <c r="I697" s="44"/>
      <c r="J697" s="49"/>
      <c r="K697" s="48"/>
      <c r="L697" s="198"/>
      <c r="M697" s="64"/>
      <c r="N697" s="204"/>
      <c r="O697" s="45"/>
      <c r="P697" s="45"/>
      <c r="Q697" s="45"/>
      <c r="R697" s="45"/>
      <c r="S697" s="45"/>
      <c r="T697" s="45"/>
      <c r="U697" s="45"/>
    </row>
    <row r="698" spans="1:21" ht="18.75" customHeight="1" x14ac:dyDescent="0.3">
      <c r="A698" s="47"/>
      <c r="B698" s="45"/>
      <c r="C698" s="46"/>
      <c r="D698" s="46"/>
      <c r="E698" s="46"/>
      <c r="F698" s="46"/>
      <c r="G698" s="44"/>
      <c r="H698" s="44"/>
      <c r="I698" s="44"/>
      <c r="J698" s="49"/>
      <c r="K698" s="48"/>
      <c r="L698" s="198"/>
      <c r="M698" s="64"/>
      <c r="N698" s="204"/>
      <c r="O698" s="45"/>
      <c r="P698" s="45"/>
      <c r="Q698" s="45"/>
      <c r="R698" s="45"/>
      <c r="S698" s="45"/>
      <c r="T698" s="45"/>
      <c r="U698" s="45"/>
    </row>
    <row r="699" spans="1:21" ht="18.75" customHeight="1" x14ac:dyDescent="0.3">
      <c r="A699" s="47"/>
      <c r="B699" s="45"/>
      <c r="C699" s="46"/>
      <c r="D699" s="46"/>
      <c r="E699" s="46"/>
      <c r="F699" s="46"/>
      <c r="G699" s="44"/>
      <c r="H699" s="44"/>
      <c r="I699" s="44"/>
      <c r="J699" s="49"/>
      <c r="K699" s="48"/>
      <c r="L699" s="198"/>
      <c r="M699" s="64"/>
      <c r="N699" s="204"/>
      <c r="O699" s="45"/>
      <c r="P699" s="45"/>
      <c r="Q699" s="45"/>
      <c r="R699" s="45"/>
      <c r="S699" s="45"/>
      <c r="T699" s="45"/>
      <c r="U699" s="45"/>
    </row>
    <row r="700" spans="1:21" ht="18.75" customHeight="1" x14ac:dyDescent="0.3">
      <c r="A700" s="47"/>
      <c r="B700" s="45"/>
      <c r="C700" s="46"/>
      <c r="D700" s="46"/>
      <c r="E700" s="46"/>
      <c r="F700" s="46"/>
      <c r="G700" s="44"/>
      <c r="H700" s="44"/>
      <c r="I700" s="44"/>
      <c r="J700" s="49"/>
      <c r="K700" s="48"/>
      <c r="L700" s="198"/>
      <c r="M700" s="64"/>
      <c r="N700" s="204"/>
      <c r="O700" s="45"/>
      <c r="P700" s="45"/>
      <c r="Q700" s="45"/>
      <c r="R700" s="45"/>
      <c r="S700" s="45"/>
      <c r="T700" s="45"/>
      <c r="U700" s="45"/>
    </row>
    <row r="701" spans="1:21" ht="18.75" customHeight="1" x14ac:dyDescent="0.3">
      <c r="A701" s="47"/>
      <c r="B701" s="45"/>
      <c r="C701" s="46"/>
      <c r="D701" s="46"/>
      <c r="E701" s="46"/>
      <c r="F701" s="46"/>
      <c r="G701" s="44"/>
      <c r="H701" s="44"/>
      <c r="I701" s="44"/>
      <c r="J701" s="49"/>
      <c r="K701" s="48"/>
      <c r="L701" s="198"/>
      <c r="M701" s="64"/>
      <c r="N701" s="204"/>
      <c r="O701" s="45"/>
      <c r="P701" s="45"/>
      <c r="Q701" s="45"/>
      <c r="R701" s="45"/>
      <c r="S701" s="45"/>
      <c r="T701" s="45"/>
      <c r="U701" s="45"/>
    </row>
    <row r="702" spans="1:21" ht="18.75" customHeight="1" x14ac:dyDescent="0.3">
      <c r="A702" s="47"/>
      <c r="B702" s="45"/>
      <c r="C702" s="46"/>
      <c r="D702" s="46"/>
      <c r="E702" s="46"/>
      <c r="F702" s="46"/>
      <c r="G702" s="44"/>
      <c r="H702" s="44"/>
      <c r="I702" s="44"/>
      <c r="J702" s="49"/>
      <c r="K702" s="48"/>
      <c r="L702" s="198"/>
      <c r="M702" s="64"/>
      <c r="N702" s="204"/>
      <c r="O702" s="45"/>
      <c r="P702" s="45"/>
      <c r="Q702" s="45"/>
      <c r="R702" s="45"/>
      <c r="S702" s="45"/>
      <c r="T702" s="45"/>
      <c r="U702" s="45"/>
    </row>
    <row r="703" spans="1:21" ht="18.75" customHeight="1" x14ac:dyDescent="0.3">
      <c r="A703" s="47"/>
      <c r="B703" s="45"/>
      <c r="C703" s="46"/>
      <c r="D703" s="46"/>
      <c r="E703" s="46"/>
      <c r="F703" s="46"/>
      <c r="G703" s="44"/>
      <c r="H703" s="44"/>
      <c r="I703" s="44"/>
      <c r="J703" s="49"/>
      <c r="K703" s="48"/>
      <c r="L703" s="198"/>
      <c r="M703" s="64"/>
      <c r="N703" s="204"/>
      <c r="O703" s="45"/>
      <c r="P703" s="45"/>
      <c r="Q703" s="45"/>
      <c r="R703" s="45"/>
      <c r="S703" s="45"/>
      <c r="T703" s="45"/>
      <c r="U703" s="45"/>
    </row>
    <row r="704" spans="1:21" ht="18.75" customHeight="1" x14ac:dyDescent="0.3">
      <c r="A704" s="47"/>
      <c r="B704" s="45"/>
      <c r="C704" s="46"/>
      <c r="D704" s="46"/>
      <c r="E704" s="46"/>
      <c r="F704" s="46"/>
      <c r="G704" s="44"/>
      <c r="H704" s="44"/>
      <c r="I704" s="44"/>
      <c r="J704" s="49"/>
      <c r="K704" s="48"/>
      <c r="L704" s="198"/>
      <c r="M704" s="64"/>
      <c r="N704" s="204"/>
      <c r="O704" s="45"/>
      <c r="P704" s="45"/>
      <c r="Q704" s="45"/>
      <c r="R704" s="45"/>
      <c r="S704" s="45"/>
      <c r="T704" s="45"/>
      <c r="U704" s="45"/>
    </row>
    <row r="705" spans="1:21" ht="18.75" customHeight="1" x14ac:dyDescent="0.3">
      <c r="A705" s="47"/>
      <c r="B705" s="45"/>
      <c r="C705" s="46"/>
      <c r="D705" s="46"/>
      <c r="E705" s="46"/>
      <c r="F705" s="46"/>
      <c r="G705" s="44"/>
      <c r="H705" s="44"/>
      <c r="I705" s="44"/>
      <c r="J705" s="49"/>
      <c r="K705" s="48"/>
      <c r="L705" s="198"/>
      <c r="M705" s="64"/>
      <c r="N705" s="204"/>
      <c r="O705" s="45"/>
      <c r="P705" s="45"/>
      <c r="Q705" s="45"/>
      <c r="R705" s="45"/>
      <c r="S705" s="45"/>
      <c r="T705" s="45"/>
      <c r="U705" s="45"/>
    </row>
    <row r="706" spans="1:21" ht="18.75" customHeight="1" x14ac:dyDescent="0.3">
      <c r="A706" s="47"/>
      <c r="B706" s="45"/>
      <c r="C706" s="46"/>
      <c r="D706" s="46"/>
      <c r="E706" s="46"/>
      <c r="F706" s="46"/>
      <c r="G706" s="44"/>
      <c r="H706" s="44"/>
      <c r="I706" s="44"/>
      <c r="J706" s="49"/>
      <c r="K706" s="48"/>
      <c r="L706" s="198"/>
      <c r="M706" s="64"/>
      <c r="N706" s="204"/>
      <c r="O706" s="45"/>
      <c r="P706" s="45"/>
      <c r="Q706" s="45"/>
      <c r="R706" s="45"/>
      <c r="S706" s="45"/>
      <c r="T706" s="45"/>
      <c r="U706" s="45"/>
    </row>
    <row r="707" spans="1:21" ht="18.75" customHeight="1" x14ac:dyDescent="0.3">
      <c r="A707" s="47"/>
      <c r="B707" s="45"/>
      <c r="C707" s="46"/>
      <c r="D707" s="46"/>
      <c r="E707" s="46"/>
      <c r="F707" s="46"/>
      <c r="G707" s="44"/>
      <c r="H707" s="44"/>
      <c r="I707" s="44"/>
      <c r="J707" s="49"/>
      <c r="K707" s="48"/>
      <c r="L707" s="198"/>
      <c r="M707" s="64"/>
      <c r="N707" s="204"/>
      <c r="O707" s="45"/>
      <c r="P707" s="45"/>
      <c r="Q707" s="45"/>
      <c r="R707" s="45"/>
      <c r="S707" s="45"/>
      <c r="T707" s="45"/>
      <c r="U707" s="45"/>
    </row>
    <row r="708" spans="1:21" ht="18.75" customHeight="1" x14ac:dyDescent="0.3">
      <c r="A708" s="47"/>
      <c r="B708" s="45"/>
      <c r="C708" s="46"/>
      <c r="D708" s="46"/>
      <c r="E708" s="46"/>
      <c r="F708" s="46"/>
      <c r="G708" s="44"/>
      <c r="H708" s="44"/>
      <c r="I708" s="44"/>
      <c r="J708" s="49"/>
      <c r="K708" s="48"/>
      <c r="L708" s="198"/>
      <c r="M708" s="64"/>
      <c r="N708" s="204"/>
      <c r="O708" s="45"/>
      <c r="P708" s="45"/>
      <c r="Q708" s="45"/>
      <c r="R708" s="45"/>
      <c r="S708" s="45"/>
      <c r="T708" s="45"/>
      <c r="U708" s="45"/>
    </row>
    <row r="709" spans="1:21" ht="18.75" customHeight="1" x14ac:dyDescent="0.3">
      <c r="A709" s="47"/>
      <c r="B709" s="45"/>
      <c r="C709" s="46"/>
      <c r="D709" s="46"/>
      <c r="E709" s="46"/>
      <c r="F709" s="46"/>
      <c r="G709" s="44"/>
      <c r="H709" s="44"/>
      <c r="I709" s="44"/>
      <c r="J709" s="49"/>
      <c r="K709" s="48"/>
      <c r="L709" s="198"/>
      <c r="M709" s="64"/>
      <c r="N709" s="204"/>
      <c r="O709" s="45"/>
      <c r="P709" s="45"/>
      <c r="Q709" s="45"/>
      <c r="R709" s="45"/>
      <c r="S709" s="45"/>
      <c r="T709" s="45"/>
      <c r="U709" s="45"/>
    </row>
    <row r="710" spans="1:21" ht="18.75" customHeight="1" x14ac:dyDescent="0.3">
      <c r="A710" s="47"/>
      <c r="B710" s="45"/>
      <c r="C710" s="46"/>
      <c r="D710" s="46"/>
      <c r="E710" s="46"/>
      <c r="F710" s="46"/>
      <c r="G710" s="44"/>
      <c r="H710" s="44"/>
      <c r="I710" s="44"/>
      <c r="J710" s="49"/>
      <c r="K710" s="48"/>
      <c r="L710" s="198"/>
      <c r="M710" s="64"/>
      <c r="N710" s="204"/>
      <c r="O710" s="45"/>
      <c r="P710" s="45"/>
      <c r="Q710" s="45"/>
      <c r="R710" s="45"/>
      <c r="S710" s="45"/>
      <c r="T710" s="45"/>
      <c r="U710" s="45"/>
    </row>
    <row r="711" spans="1:21" ht="18.75" customHeight="1" x14ac:dyDescent="0.3">
      <c r="A711" s="47"/>
      <c r="B711" s="45"/>
      <c r="C711" s="46"/>
      <c r="D711" s="46"/>
      <c r="E711" s="46"/>
      <c r="F711" s="46"/>
      <c r="G711" s="44"/>
      <c r="H711" s="44"/>
      <c r="I711" s="44"/>
      <c r="J711" s="49"/>
      <c r="K711" s="48"/>
      <c r="L711" s="198"/>
      <c r="M711" s="64"/>
      <c r="N711" s="204"/>
      <c r="O711" s="45"/>
      <c r="P711" s="45"/>
      <c r="Q711" s="45"/>
      <c r="R711" s="45"/>
      <c r="S711" s="45"/>
      <c r="T711" s="45"/>
      <c r="U711" s="45"/>
    </row>
    <row r="712" spans="1:21" ht="18.75" customHeight="1" x14ac:dyDescent="0.3">
      <c r="A712" s="47"/>
      <c r="B712" s="45"/>
      <c r="C712" s="46"/>
      <c r="D712" s="46"/>
      <c r="E712" s="46"/>
      <c r="F712" s="46"/>
      <c r="G712" s="44"/>
      <c r="H712" s="44"/>
      <c r="I712" s="44"/>
      <c r="J712" s="49"/>
      <c r="K712" s="48"/>
      <c r="L712" s="198"/>
      <c r="M712" s="64"/>
      <c r="N712" s="204"/>
      <c r="O712" s="45"/>
      <c r="P712" s="45"/>
      <c r="Q712" s="45"/>
      <c r="R712" s="45"/>
      <c r="S712" s="45"/>
      <c r="T712" s="45"/>
      <c r="U712" s="45"/>
    </row>
    <row r="713" spans="1:21" ht="18.75" customHeight="1" x14ac:dyDescent="0.3">
      <c r="A713" s="47"/>
      <c r="B713" s="45"/>
      <c r="C713" s="46"/>
      <c r="D713" s="46"/>
      <c r="E713" s="46"/>
      <c r="F713" s="46"/>
      <c r="G713" s="44"/>
      <c r="H713" s="44"/>
      <c r="I713" s="44"/>
      <c r="J713" s="49"/>
      <c r="K713" s="48"/>
      <c r="L713" s="198"/>
      <c r="M713" s="64"/>
      <c r="N713" s="204"/>
      <c r="O713" s="45"/>
      <c r="P713" s="45"/>
      <c r="Q713" s="45"/>
      <c r="R713" s="45"/>
      <c r="S713" s="45"/>
      <c r="T713" s="45"/>
      <c r="U713" s="45"/>
    </row>
    <row r="714" spans="1:21" ht="18.75" customHeight="1" x14ac:dyDescent="0.3">
      <c r="A714" s="47"/>
      <c r="B714" s="45"/>
      <c r="C714" s="46"/>
      <c r="D714" s="46"/>
      <c r="E714" s="46"/>
      <c r="F714" s="46"/>
      <c r="G714" s="44"/>
      <c r="H714" s="44"/>
      <c r="I714" s="44"/>
      <c r="J714" s="49"/>
      <c r="K714" s="48"/>
      <c r="L714" s="198"/>
      <c r="M714" s="64"/>
      <c r="N714" s="204"/>
      <c r="O714" s="45"/>
      <c r="P714" s="45"/>
      <c r="Q714" s="45"/>
      <c r="R714" s="45"/>
      <c r="S714" s="45"/>
      <c r="T714" s="45"/>
      <c r="U714" s="45"/>
    </row>
    <row r="715" spans="1:21" ht="18.75" customHeight="1" x14ac:dyDescent="0.3">
      <c r="A715" s="47"/>
      <c r="B715" s="45"/>
      <c r="C715" s="46"/>
      <c r="D715" s="46"/>
      <c r="E715" s="46"/>
      <c r="F715" s="46"/>
      <c r="G715" s="44"/>
      <c r="H715" s="44"/>
      <c r="I715" s="44"/>
      <c r="J715" s="49"/>
      <c r="K715" s="48"/>
      <c r="L715" s="198"/>
      <c r="M715" s="64"/>
      <c r="N715" s="204"/>
      <c r="O715" s="45"/>
      <c r="P715" s="45"/>
      <c r="Q715" s="45"/>
      <c r="R715" s="45"/>
      <c r="S715" s="45"/>
      <c r="T715" s="45"/>
      <c r="U715" s="45"/>
    </row>
    <row r="716" spans="1:21" ht="18.75" customHeight="1" x14ac:dyDescent="0.3">
      <c r="A716" s="47"/>
      <c r="B716" s="45"/>
      <c r="C716" s="46"/>
      <c r="D716" s="46"/>
      <c r="E716" s="46"/>
      <c r="F716" s="46"/>
      <c r="G716" s="44"/>
      <c r="H716" s="44"/>
      <c r="I716" s="44"/>
      <c r="J716" s="49"/>
      <c r="K716" s="48"/>
      <c r="L716" s="198"/>
      <c r="M716" s="64"/>
      <c r="N716" s="204"/>
      <c r="O716" s="45"/>
      <c r="P716" s="45"/>
      <c r="Q716" s="45"/>
      <c r="R716" s="45"/>
      <c r="S716" s="45"/>
      <c r="T716" s="45"/>
      <c r="U716" s="45"/>
    </row>
    <row r="717" spans="1:21" ht="18.75" customHeight="1" x14ac:dyDescent="0.3">
      <c r="A717" s="47"/>
      <c r="B717" s="45"/>
      <c r="C717" s="46"/>
      <c r="D717" s="46"/>
      <c r="E717" s="46"/>
      <c r="F717" s="46"/>
      <c r="G717" s="44"/>
      <c r="H717" s="44"/>
      <c r="I717" s="44"/>
      <c r="J717" s="49"/>
      <c r="K717" s="48"/>
      <c r="L717" s="198"/>
      <c r="M717" s="64"/>
      <c r="N717" s="204"/>
      <c r="O717" s="45"/>
      <c r="P717" s="45"/>
      <c r="Q717" s="45"/>
      <c r="R717" s="45"/>
      <c r="S717" s="45"/>
      <c r="T717" s="45"/>
      <c r="U717" s="45"/>
    </row>
    <row r="718" spans="1:21" ht="18.75" customHeight="1" x14ac:dyDescent="0.3">
      <c r="A718" s="47"/>
      <c r="B718" s="45"/>
      <c r="C718" s="46"/>
      <c r="D718" s="46"/>
      <c r="E718" s="46"/>
      <c r="F718" s="46"/>
      <c r="G718" s="44"/>
      <c r="H718" s="44"/>
      <c r="I718" s="44"/>
      <c r="J718" s="49"/>
      <c r="K718" s="48"/>
      <c r="L718" s="198"/>
      <c r="M718" s="64"/>
      <c r="N718" s="204"/>
      <c r="O718" s="45"/>
      <c r="P718" s="45"/>
      <c r="Q718" s="45"/>
      <c r="R718" s="45"/>
      <c r="S718" s="45"/>
      <c r="T718" s="45"/>
      <c r="U718" s="45"/>
    </row>
    <row r="719" spans="1:21" ht="18.75" customHeight="1" x14ac:dyDescent="0.3">
      <c r="A719" s="47"/>
      <c r="B719" s="45"/>
      <c r="C719" s="46"/>
      <c r="D719" s="46"/>
      <c r="E719" s="46"/>
      <c r="F719" s="46"/>
      <c r="G719" s="44"/>
      <c r="H719" s="44"/>
      <c r="I719" s="44"/>
      <c r="J719" s="49"/>
      <c r="K719" s="48"/>
      <c r="L719" s="198"/>
      <c r="M719" s="64"/>
      <c r="N719" s="204"/>
      <c r="O719" s="45"/>
      <c r="P719" s="45"/>
      <c r="Q719" s="45"/>
      <c r="R719" s="45"/>
      <c r="S719" s="45"/>
      <c r="T719" s="45"/>
      <c r="U719" s="45"/>
    </row>
    <row r="720" spans="1:21" ht="18.75" customHeight="1" x14ac:dyDescent="0.3">
      <c r="A720" s="47"/>
      <c r="B720" s="45"/>
      <c r="C720" s="46"/>
      <c r="D720" s="46"/>
      <c r="E720" s="46"/>
      <c r="F720" s="46"/>
      <c r="G720" s="44"/>
      <c r="H720" s="44"/>
      <c r="I720" s="44"/>
      <c r="J720" s="49"/>
      <c r="K720" s="48"/>
      <c r="L720" s="198"/>
      <c r="M720" s="64"/>
      <c r="N720" s="204"/>
      <c r="O720" s="45"/>
      <c r="P720" s="45"/>
      <c r="Q720" s="45"/>
      <c r="R720" s="45"/>
      <c r="S720" s="45"/>
      <c r="T720" s="45"/>
      <c r="U720" s="45"/>
    </row>
    <row r="721" spans="1:21" ht="18.75" customHeight="1" x14ac:dyDescent="0.3">
      <c r="A721" s="47"/>
      <c r="B721" s="45"/>
      <c r="C721" s="46"/>
      <c r="D721" s="46"/>
      <c r="E721" s="46"/>
      <c r="F721" s="46"/>
      <c r="G721" s="44"/>
      <c r="H721" s="44"/>
      <c r="I721" s="44"/>
      <c r="J721" s="49"/>
      <c r="K721" s="48"/>
      <c r="L721" s="198"/>
      <c r="M721" s="64"/>
      <c r="N721" s="204"/>
      <c r="O721" s="45"/>
      <c r="P721" s="45"/>
      <c r="Q721" s="45"/>
      <c r="R721" s="45"/>
      <c r="S721" s="45"/>
      <c r="T721" s="45"/>
      <c r="U721" s="45"/>
    </row>
    <row r="722" spans="1:21" ht="18.75" customHeight="1" x14ac:dyDescent="0.3">
      <c r="A722" s="47"/>
      <c r="B722" s="45"/>
      <c r="C722" s="46"/>
      <c r="D722" s="46"/>
      <c r="E722" s="46"/>
      <c r="F722" s="46"/>
      <c r="G722" s="44"/>
      <c r="H722" s="44"/>
      <c r="I722" s="44"/>
      <c r="J722" s="49"/>
      <c r="K722" s="48"/>
      <c r="L722" s="198"/>
      <c r="M722" s="64"/>
      <c r="N722" s="204"/>
      <c r="O722" s="45"/>
      <c r="P722" s="45"/>
      <c r="Q722" s="45"/>
      <c r="R722" s="45"/>
      <c r="S722" s="45"/>
      <c r="T722" s="45"/>
      <c r="U722" s="45"/>
    </row>
    <row r="723" spans="1:21" ht="18.75" customHeight="1" x14ac:dyDescent="0.3">
      <c r="A723" s="47"/>
      <c r="B723" s="45"/>
      <c r="C723" s="46"/>
      <c r="D723" s="46"/>
      <c r="E723" s="46"/>
      <c r="F723" s="46"/>
      <c r="G723" s="44"/>
      <c r="H723" s="44"/>
      <c r="I723" s="44"/>
      <c r="J723" s="49"/>
      <c r="K723" s="48"/>
      <c r="L723" s="198"/>
      <c r="M723" s="64"/>
      <c r="N723" s="204"/>
      <c r="O723" s="45"/>
      <c r="P723" s="45"/>
      <c r="Q723" s="45"/>
      <c r="R723" s="45"/>
      <c r="S723" s="45"/>
      <c r="T723" s="45"/>
      <c r="U723" s="45"/>
    </row>
    <row r="724" spans="1:21" ht="18.75" customHeight="1" x14ac:dyDescent="0.3">
      <c r="A724" s="47"/>
      <c r="B724" s="45"/>
      <c r="C724" s="46"/>
      <c r="D724" s="46"/>
      <c r="E724" s="46"/>
      <c r="F724" s="46"/>
      <c r="G724" s="44"/>
      <c r="H724" s="44"/>
      <c r="I724" s="44"/>
      <c r="J724" s="49"/>
      <c r="K724" s="48"/>
      <c r="L724" s="198"/>
      <c r="M724" s="64"/>
      <c r="N724" s="204"/>
      <c r="O724" s="45"/>
      <c r="P724" s="45"/>
      <c r="Q724" s="45"/>
      <c r="R724" s="45"/>
      <c r="S724" s="45"/>
      <c r="T724" s="45"/>
      <c r="U724" s="45"/>
    </row>
    <row r="725" spans="1:21" ht="18.75" customHeight="1" x14ac:dyDescent="0.3">
      <c r="A725" s="47"/>
      <c r="B725" s="45"/>
      <c r="C725" s="46"/>
      <c r="D725" s="46"/>
      <c r="E725" s="46"/>
      <c r="F725" s="46"/>
      <c r="G725" s="44"/>
      <c r="H725" s="44"/>
      <c r="I725" s="44"/>
      <c r="J725" s="49"/>
      <c r="K725" s="48"/>
      <c r="L725" s="198"/>
      <c r="M725" s="64"/>
      <c r="N725" s="204"/>
      <c r="O725" s="45"/>
      <c r="P725" s="45"/>
      <c r="Q725" s="45"/>
      <c r="R725" s="45"/>
      <c r="S725" s="45"/>
      <c r="T725" s="45"/>
      <c r="U725" s="45"/>
    </row>
    <row r="726" spans="1:21" ht="18.75" customHeight="1" x14ac:dyDescent="0.3">
      <c r="A726" s="47"/>
      <c r="B726" s="45"/>
      <c r="C726" s="46"/>
      <c r="D726" s="46"/>
      <c r="E726" s="46"/>
      <c r="F726" s="46"/>
      <c r="G726" s="44"/>
      <c r="H726" s="44"/>
      <c r="I726" s="44"/>
      <c r="J726" s="49"/>
      <c r="K726" s="48"/>
      <c r="L726" s="198"/>
      <c r="M726" s="64"/>
      <c r="N726" s="204"/>
      <c r="O726" s="45"/>
      <c r="P726" s="45"/>
      <c r="Q726" s="45"/>
      <c r="R726" s="45"/>
      <c r="S726" s="45"/>
      <c r="T726" s="45"/>
      <c r="U726" s="45"/>
    </row>
    <row r="727" spans="1:21" ht="18.75" customHeight="1" x14ac:dyDescent="0.3">
      <c r="A727" s="47"/>
      <c r="B727" s="45"/>
      <c r="C727" s="46"/>
      <c r="D727" s="46"/>
      <c r="E727" s="46"/>
      <c r="F727" s="46"/>
      <c r="G727" s="44"/>
      <c r="H727" s="44"/>
      <c r="I727" s="44"/>
      <c r="J727" s="49"/>
      <c r="K727" s="48"/>
      <c r="L727" s="198"/>
      <c r="M727" s="64"/>
      <c r="N727" s="204"/>
      <c r="O727" s="45"/>
      <c r="P727" s="45"/>
      <c r="Q727" s="45"/>
      <c r="R727" s="45"/>
      <c r="S727" s="45"/>
      <c r="T727" s="45"/>
      <c r="U727" s="45"/>
    </row>
    <row r="728" spans="1:21" ht="18.75" customHeight="1" x14ac:dyDescent="0.3">
      <c r="A728" s="47"/>
      <c r="B728" s="45"/>
      <c r="C728" s="46"/>
      <c r="D728" s="46"/>
      <c r="E728" s="46"/>
      <c r="F728" s="46"/>
      <c r="G728" s="44"/>
      <c r="H728" s="44"/>
      <c r="I728" s="44"/>
      <c r="J728" s="49"/>
      <c r="K728" s="48"/>
      <c r="L728" s="198"/>
      <c r="M728" s="64"/>
      <c r="N728" s="204"/>
      <c r="O728" s="45"/>
      <c r="P728" s="45"/>
      <c r="Q728" s="45"/>
      <c r="R728" s="45"/>
      <c r="S728" s="45"/>
      <c r="T728" s="45"/>
      <c r="U728" s="45"/>
    </row>
    <row r="729" spans="1:21" ht="18.75" customHeight="1" x14ac:dyDescent="0.3">
      <c r="A729" s="47"/>
      <c r="B729" s="45"/>
      <c r="C729" s="46"/>
      <c r="D729" s="46"/>
      <c r="E729" s="46"/>
      <c r="F729" s="46"/>
      <c r="G729" s="44"/>
      <c r="H729" s="44"/>
      <c r="I729" s="44"/>
      <c r="J729" s="49"/>
      <c r="K729" s="48"/>
      <c r="L729" s="198"/>
      <c r="M729" s="64"/>
      <c r="N729" s="204"/>
      <c r="O729" s="45"/>
      <c r="P729" s="45"/>
      <c r="Q729" s="45"/>
      <c r="R729" s="45"/>
      <c r="S729" s="45"/>
      <c r="T729" s="45"/>
      <c r="U729" s="45"/>
    </row>
    <row r="730" spans="1:21" ht="18.75" customHeight="1" x14ac:dyDescent="0.3">
      <c r="A730" s="47"/>
      <c r="B730" s="45"/>
      <c r="C730" s="46"/>
      <c r="D730" s="46"/>
      <c r="E730" s="46"/>
      <c r="F730" s="46"/>
      <c r="G730" s="44"/>
      <c r="H730" s="44"/>
      <c r="I730" s="44"/>
      <c r="J730" s="49"/>
      <c r="K730" s="48"/>
      <c r="L730" s="198"/>
      <c r="M730" s="64"/>
      <c r="N730" s="204"/>
      <c r="O730" s="45"/>
      <c r="P730" s="45"/>
      <c r="Q730" s="45"/>
      <c r="R730" s="45"/>
      <c r="S730" s="45"/>
      <c r="T730" s="45"/>
      <c r="U730" s="45"/>
    </row>
    <row r="731" spans="1:21" ht="18.75" customHeight="1" x14ac:dyDescent="0.3">
      <c r="A731" s="47"/>
      <c r="B731" s="45"/>
      <c r="C731" s="46"/>
      <c r="D731" s="46"/>
      <c r="E731" s="46"/>
      <c r="F731" s="46"/>
      <c r="G731" s="44"/>
      <c r="H731" s="44"/>
      <c r="I731" s="44"/>
      <c r="J731" s="49"/>
      <c r="K731" s="48"/>
      <c r="L731" s="198"/>
      <c r="M731" s="64"/>
      <c r="N731" s="204"/>
      <c r="O731" s="45"/>
      <c r="P731" s="45"/>
      <c r="Q731" s="45"/>
      <c r="R731" s="45"/>
      <c r="S731" s="45"/>
      <c r="T731" s="45"/>
      <c r="U731" s="45"/>
    </row>
    <row r="732" spans="1:21" ht="18.75" customHeight="1" x14ac:dyDescent="0.3">
      <c r="A732" s="47"/>
      <c r="B732" s="45"/>
      <c r="C732" s="46"/>
      <c r="D732" s="46"/>
      <c r="E732" s="46"/>
      <c r="F732" s="46"/>
      <c r="G732" s="44"/>
      <c r="H732" s="44"/>
      <c r="I732" s="44"/>
      <c r="J732" s="49"/>
      <c r="K732" s="48"/>
      <c r="L732" s="198"/>
      <c r="M732" s="64"/>
      <c r="N732" s="204"/>
      <c r="O732" s="45"/>
      <c r="P732" s="45"/>
      <c r="Q732" s="45"/>
      <c r="R732" s="45"/>
      <c r="S732" s="45"/>
      <c r="T732" s="45"/>
      <c r="U732" s="45"/>
    </row>
    <row r="733" spans="1:21" ht="18.75" customHeight="1" x14ac:dyDescent="0.3">
      <c r="A733" s="47"/>
      <c r="B733" s="45"/>
      <c r="C733" s="46"/>
      <c r="D733" s="46"/>
      <c r="E733" s="46"/>
      <c r="F733" s="46"/>
      <c r="G733" s="44"/>
      <c r="H733" s="44"/>
      <c r="I733" s="44"/>
      <c r="J733" s="49"/>
      <c r="K733" s="48"/>
      <c r="L733" s="198"/>
      <c r="M733" s="64"/>
      <c r="N733" s="204"/>
      <c r="O733" s="45"/>
      <c r="P733" s="45"/>
      <c r="Q733" s="45"/>
      <c r="R733" s="45"/>
      <c r="S733" s="45"/>
      <c r="T733" s="45"/>
      <c r="U733" s="45"/>
    </row>
    <row r="734" spans="1:21" ht="18.75" customHeight="1" x14ac:dyDescent="0.3">
      <c r="A734" s="47"/>
      <c r="B734" s="45"/>
      <c r="C734" s="46"/>
      <c r="D734" s="46"/>
      <c r="E734" s="46"/>
      <c r="F734" s="46"/>
      <c r="G734" s="44"/>
      <c r="H734" s="44"/>
      <c r="I734" s="44"/>
      <c r="J734" s="49"/>
      <c r="K734" s="48"/>
      <c r="L734" s="198"/>
      <c r="M734" s="64"/>
      <c r="N734" s="204"/>
      <c r="O734" s="45"/>
      <c r="P734" s="45"/>
      <c r="Q734" s="45"/>
      <c r="R734" s="45"/>
      <c r="S734" s="45"/>
      <c r="T734" s="45"/>
      <c r="U734" s="45"/>
    </row>
    <row r="735" spans="1:21" ht="18.75" customHeight="1" x14ac:dyDescent="0.3">
      <c r="A735" s="47"/>
      <c r="B735" s="45"/>
      <c r="C735" s="46"/>
      <c r="D735" s="46"/>
      <c r="E735" s="46"/>
      <c r="F735" s="46"/>
      <c r="G735" s="44"/>
      <c r="H735" s="44"/>
      <c r="I735" s="44"/>
      <c r="J735" s="49"/>
      <c r="K735" s="48"/>
      <c r="L735" s="198"/>
      <c r="M735" s="64"/>
      <c r="N735" s="204"/>
      <c r="O735" s="45"/>
      <c r="P735" s="45"/>
      <c r="Q735" s="45"/>
      <c r="R735" s="45"/>
      <c r="S735" s="45"/>
      <c r="T735" s="45"/>
      <c r="U735" s="45"/>
    </row>
    <row r="736" spans="1:21" ht="18.75" customHeight="1" x14ac:dyDescent="0.3">
      <c r="A736" s="47"/>
      <c r="B736" s="45"/>
      <c r="C736" s="46"/>
      <c r="D736" s="46"/>
      <c r="E736" s="46"/>
      <c r="F736" s="46"/>
      <c r="G736" s="44"/>
      <c r="H736" s="44"/>
      <c r="I736" s="44"/>
      <c r="J736" s="49"/>
      <c r="K736" s="48"/>
      <c r="L736" s="198"/>
      <c r="M736" s="64"/>
      <c r="N736" s="204"/>
      <c r="O736" s="45"/>
      <c r="P736" s="45"/>
      <c r="Q736" s="45"/>
      <c r="R736" s="45"/>
      <c r="S736" s="45"/>
      <c r="T736" s="45"/>
      <c r="U736" s="45"/>
    </row>
    <row r="737" spans="1:21" ht="18.75" customHeight="1" x14ac:dyDescent="0.3">
      <c r="A737" s="47"/>
      <c r="B737" s="45"/>
      <c r="C737" s="46"/>
      <c r="D737" s="46"/>
      <c r="E737" s="46"/>
      <c r="F737" s="46"/>
      <c r="G737" s="44"/>
      <c r="H737" s="44"/>
      <c r="I737" s="44"/>
      <c r="J737" s="49"/>
      <c r="K737" s="48"/>
      <c r="L737" s="198"/>
      <c r="M737" s="64"/>
      <c r="N737" s="204"/>
      <c r="O737" s="45"/>
      <c r="P737" s="45"/>
      <c r="Q737" s="45"/>
      <c r="R737" s="45"/>
      <c r="S737" s="45"/>
      <c r="T737" s="45"/>
      <c r="U737" s="45"/>
    </row>
    <row r="738" spans="1:21" ht="18.75" customHeight="1" x14ac:dyDescent="0.3">
      <c r="A738" s="47"/>
      <c r="B738" s="45"/>
      <c r="C738" s="46"/>
      <c r="D738" s="46"/>
      <c r="E738" s="46"/>
      <c r="F738" s="46"/>
      <c r="G738" s="44"/>
      <c r="H738" s="44"/>
      <c r="I738" s="44"/>
      <c r="J738" s="49"/>
      <c r="K738" s="48"/>
      <c r="L738" s="198"/>
      <c r="M738" s="64"/>
      <c r="N738" s="204"/>
      <c r="O738" s="45"/>
      <c r="P738" s="45"/>
      <c r="Q738" s="45"/>
      <c r="R738" s="45"/>
      <c r="S738" s="45"/>
      <c r="T738" s="45"/>
      <c r="U738" s="45"/>
    </row>
    <row r="739" spans="1:21" ht="18.75" customHeight="1" x14ac:dyDescent="0.3">
      <c r="A739" s="47"/>
      <c r="B739" s="45"/>
      <c r="C739" s="46"/>
      <c r="D739" s="46"/>
      <c r="E739" s="46"/>
      <c r="F739" s="46"/>
      <c r="G739" s="44"/>
      <c r="H739" s="44"/>
      <c r="I739" s="44"/>
      <c r="J739" s="49"/>
      <c r="K739" s="48"/>
      <c r="L739" s="198"/>
      <c r="M739" s="64"/>
      <c r="N739" s="204"/>
      <c r="O739" s="45"/>
      <c r="P739" s="45"/>
      <c r="Q739" s="45"/>
      <c r="R739" s="45"/>
      <c r="S739" s="45"/>
      <c r="T739" s="45"/>
      <c r="U739" s="45"/>
    </row>
    <row r="740" spans="1:21" ht="18.75" customHeight="1" x14ac:dyDescent="0.3">
      <c r="A740" s="47"/>
      <c r="B740" s="45"/>
      <c r="C740" s="46"/>
      <c r="D740" s="46"/>
      <c r="E740" s="46"/>
      <c r="F740" s="46"/>
      <c r="G740" s="44"/>
      <c r="H740" s="44"/>
      <c r="I740" s="44"/>
      <c r="J740" s="49"/>
      <c r="K740" s="48"/>
      <c r="L740" s="198"/>
      <c r="M740" s="64"/>
      <c r="N740" s="204"/>
      <c r="O740" s="45"/>
      <c r="P740" s="45"/>
      <c r="Q740" s="45"/>
      <c r="R740" s="45"/>
      <c r="S740" s="45"/>
      <c r="T740" s="45"/>
      <c r="U740" s="45"/>
    </row>
    <row r="741" spans="1:21" ht="18.75" customHeight="1" x14ac:dyDescent="0.3">
      <c r="A741" s="47"/>
      <c r="B741" s="45"/>
      <c r="C741" s="46"/>
      <c r="D741" s="46"/>
      <c r="E741" s="46"/>
      <c r="F741" s="46"/>
      <c r="G741" s="44"/>
      <c r="H741" s="44"/>
      <c r="I741" s="44"/>
      <c r="J741" s="49"/>
      <c r="K741" s="48"/>
      <c r="L741" s="198"/>
      <c r="M741" s="64"/>
      <c r="N741" s="204"/>
      <c r="O741" s="45"/>
      <c r="P741" s="45"/>
      <c r="Q741" s="45"/>
      <c r="R741" s="45"/>
      <c r="S741" s="45"/>
      <c r="T741" s="45"/>
      <c r="U741" s="45"/>
    </row>
    <row r="742" spans="1:21" ht="18.75" customHeight="1" x14ac:dyDescent="0.3">
      <c r="A742" s="47"/>
      <c r="B742" s="45"/>
      <c r="C742" s="46"/>
      <c r="D742" s="46"/>
      <c r="E742" s="46"/>
      <c r="F742" s="46"/>
      <c r="G742" s="44"/>
      <c r="H742" s="44"/>
      <c r="I742" s="44"/>
      <c r="J742" s="49"/>
      <c r="K742" s="48"/>
      <c r="L742" s="198"/>
      <c r="M742" s="64"/>
      <c r="N742" s="204"/>
      <c r="O742" s="45"/>
      <c r="P742" s="45"/>
      <c r="Q742" s="45"/>
      <c r="R742" s="45"/>
      <c r="S742" s="45"/>
      <c r="T742" s="45"/>
      <c r="U742" s="45"/>
    </row>
    <row r="743" spans="1:21" ht="18.75" customHeight="1" x14ac:dyDescent="0.3">
      <c r="A743" s="47"/>
      <c r="B743" s="45"/>
      <c r="C743" s="46"/>
      <c r="D743" s="46"/>
      <c r="E743" s="46"/>
      <c r="F743" s="46"/>
      <c r="G743" s="44"/>
      <c r="H743" s="44"/>
      <c r="I743" s="44"/>
      <c r="J743" s="49"/>
      <c r="K743" s="48"/>
      <c r="L743" s="198"/>
      <c r="M743" s="64"/>
      <c r="N743" s="204"/>
      <c r="O743" s="45"/>
      <c r="P743" s="45"/>
      <c r="Q743" s="45"/>
      <c r="R743" s="45"/>
      <c r="S743" s="45"/>
      <c r="T743" s="45"/>
      <c r="U743" s="45"/>
    </row>
    <row r="744" spans="1:21" ht="18.75" customHeight="1" x14ac:dyDescent="0.3">
      <c r="A744" s="47"/>
      <c r="B744" s="45"/>
      <c r="C744" s="46"/>
      <c r="D744" s="46"/>
      <c r="E744" s="46"/>
      <c r="F744" s="46"/>
      <c r="G744" s="44"/>
      <c r="H744" s="44"/>
      <c r="I744" s="44"/>
      <c r="J744" s="49"/>
      <c r="K744" s="48"/>
      <c r="L744" s="198"/>
      <c r="M744" s="64"/>
      <c r="N744" s="204"/>
      <c r="O744" s="45"/>
      <c r="P744" s="45"/>
      <c r="Q744" s="45"/>
      <c r="R744" s="45"/>
      <c r="S744" s="45"/>
      <c r="T744" s="45"/>
      <c r="U744" s="45"/>
    </row>
    <row r="745" spans="1:21" ht="18.75" customHeight="1" x14ac:dyDescent="0.3">
      <c r="A745" s="47"/>
      <c r="B745" s="45"/>
      <c r="C745" s="46"/>
      <c r="D745" s="46"/>
      <c r="E745" s="46"/>
      <c r="F745" s="46"/>
      <c r="G745" s="44"/>
      <c r="H745" s="44"/>
      <c r="I745" s="44"/>
      <c r="J745" s="49"/>
      <c r="K745" s="48"/>
      <c r="L745" s="198"/>
      <c r="M745" s="64"/>
      <c r="N745" s="204"/>
      <c r="O745" s="45"/>
      <c r="P745" s="45"/>
      <c r="Q745" s="45"/>
      <c r="R745" s="45"/>
      <c r="S745" s="45"/>
      <c r="T745" s="45"/>
      <c r="U745" s="45"/>
    </row>
    <row r="746" spans="1:21" ht="18.75" customHeight="1" x14ac:dyDescent="0.3">
      <c r="A746" s="47"/>
      <c r="B746" s="45"/>
      <c r="C746" s="46"/>
      <c r="D746" s="46"/>
      <c r="E746" s="46"/>
      <c r="F746" s="46"/>
      <c r="G746" s="44"/>
      <c r="H746" s="44"/>
      <c r="I746" s="44"/>
      <c r="J746" s="49"/>
      <c r="K746" s="48"/>
      <c r="L746" s="198"/>
      <c r="M746" s="64"/>
      <c r="N746" s="204"/>
      <c r="O746" s="45"/>
      <c r="P746" s="45"/>
      <c r="Q746" s="45"/>
      <c r="R746" s="45"/>
      <c r="S746" s="45"/>
      <c r="T746" s="45"/>
      <c r="U746" s="45"/>
    </row>
    <row r="747" spans="1:21" ht="18.75" customHeight="1" x14ac:dyDescent="0.3">
      <c r="A747" s="47"/>
      <c r="B747" s="45"/>
      <c r="C747" s="46"/>
      <c r="D747" s="46"/>
      <c r="E747" s="46"/>
      <c r="F747" s="46"/>
      <c r="G747" s="44"/>
      <c r="H747" s="44"/>
      <c r="I747" s="44"/>
      <c r="J747" s="49"/>
      <c r="K747" s="48"/>
      <c r="L747" s="198"/>
      <c r="M747" s="64"/>
      <c r="N747" s="204"/>
      <c r="O747" s="45"/>
      <c r="P747" s="45"/>
      <c r="Q747" s="45"/>
      <c r="R747" s="45"/>
      <c r="S747" s="45"/>
      <c r="T747" s="45"/>
      <c r="U747" s="45"/>
    </row>
    <row r="748" spans="1:21" ht="18.75" customHeight="1" x14ac:dyDescent="0.3">
      <c r="A748" s="47"/>
      <c r="B748" s="45"/>
      <c r="C748" s="46"/>
      <c r="D748" s="46"/>
      <c r="E748" s="46"/>
      <c r="F748" s="46"/>
      <c r="G748" s="44"/>
      <c r="H748" s="44"/>
      <c r="I748" s="44"/>
      <c r="J748" s="49"/>
      <c r="K748" s="48"/>
      <c r="L748" s="198"/>
      <c r="M748" s="64"/>
      <c r="N748" s="204"/>
      <c r="O748" s="45"/>
      <c r="P748" s="45"/>
      <c r="Q748" s="45"/>
      <c r="R748" s="45"/>
      <c r="S748" s="45"/>
      <c r="T748" s="45"/>
      <c r="U748" s="45"/>
    </row>
    <row r="749" spans="1:21" ht="18.75" customHeight="1" x14ac:dyDescent="0.3">
      <c r="A749" s="47"/>
      <c r="B749" s="45"/>
      <c r="C749" s="46"/>
      <c r="D749" s="46"/>
      <c r="E749" s="46"/>
      <c r="F749" s="46"/>
      <c r="G749" s="44"/>
      <c r="H749" s="44"/>
      <c r="I749" s="44"/>
      <c r="J749" s="49"/>
      <c r="K749" s="48"/>
      <c r="L749" s="198"/>
      <c r="M749" s="64"/>
      <c r="N749" s="204"/>
      <c r="O749" s="45"/>
      <c r="P749" s="45"/>
      <c r="Q749" s="45"/>
      <c r="R749" s="45"/>
      <c r="S749" s="45"/>
      <c r="T749" s="45"/>
      <c r="U749" s="45"/>
    </row>
    <row r="750" spans="1:21" ht="18.75" customHeight="1" x14ac:dyDescent="0.3">
      <c r="A750" s="47"/>
      <c r="B750" s="45"/>
      <c r="C750" s="46"/>
      <c r="D750" s="46"/>
      <c r="E750" s="46"/>
      <c r="F750" s="46"/>
      <c r="G750" s="44"/>
      <c r="H750" s="44"/>
      <c r="I750" s="44"/>
      <c r="J750" s="49"/>
      <c r="K750" s="48"/>
      <c r="L750" s="198"/>
      <c r="M750" s="64"/>
      <c r="N750" s="204"/>
      <c r="O750" s="45"/>
      <c r="P750" s="45"/>
      <c r="Q750" s="45"/>
      <c r="R750" s="45"/>
      <c r="S750" s="45"/>
      <c r="T750" s="45"/>
      <c r="U750" s="45"/>
    </row>
    <row r="751" spans="1:21" ht="18.75" customHeight="1" x14ac:dyDescent="0.3">
      <c r="A751" s="47"/>
      <c r="B751" s="45"/>
      <c r="C751" s="46"/>
      <c r="D751" s="46"/>
      <c r="E751" s="46"/>
      <c r="F751" s="46"/>
      <c r="G751" s="44"/>
      <c r="H751" s="44"/>
      <c r="I751" s="44"/>
      <c r="J751" s="49"/>
      <c r="K751" s="48"/>
      <c r="L751" s="198"/>
      <c r="M751" s="64"/>
      <c r="N751" s="204"/>
      <c r="O751" s="45"/>
      <c r="P751" s="45"/>
      <c r="Q751" s="45"/>
      <c r="R751" s="45"/>
      <c r="S751" s="45"/>
      <c r="T751" s="45"/>
      <c r="U751" s="45"/>
    </row>
    <row r="752" spans="1:21" ht="18.75" customHeight="1" x14ac:dyDescent="0.3">
      <c r="A752" s="47"/>
      <c r="B752" s="45"/>
      <c r="C752" s="46"/>
      <c r="D752" s="46"/>
      <c r="E752" s="46"/>
      <c r="F752" s="46"/>
      <c r="G752" s="44"/>
      <c r="H752" s="44"/>
      <c r="I752" s="44"/>
      <c r="J752" s="49"/>
      <c r="K752" s="48"/>
      <c r="L752" s="198"/>
      <c r="M752" s="64"/>
      <c r="N752" s="204"/>
      <c r="O752" s="45"/>
      <c r="P752" s="45"/>
      <c r="Q752" s="45"/>
      <c r="R752" s="45"/>
      <c r="S752" s="45"/>
      <c r="T752" s="45"/>
      <c r="U752" s="45"/>
    </row>
    <row r="753" spans="1:21" ht="18.75" customHeight="1" x14ac:dyDescent="0.3">
      <c r="A753" s="47"/>
      <c r="B753" s="45"/>
      <c r="C753" s="46"/>
      <c r="D753" s="46"/>
      <c r="E753" s="46"/>
      <c r="F753" s="46"/>
      <c r="G753" s="44"/>
      <c r="H753" s="44"/>
      <c r="I753" s="44"/>
      <c r="J753" s="49"/>
      <c r="K753" s="48"/>
      <c r="L753" s="198"/>
      <c r="M753" s="64"/>
      <c r="N753" s="204"/>
      <c r="O753" s="45"/>
      <c r="P753" s="45"/>
      <c r="Q753" s="45"/>
      <c r="R753" s="45"/>
      <c r="S753" s="45"/>
      <c r="T753" s="45"/>
      <c r="U753" s="45"/>
    </row>
    <row r="754" spans="1:21" ht="18.75" customHeight="1" x14ac:dyDescent="0.3">
      <c r="A754" s="47"/>
      <c r="B754" s="45"/>
      <c r="C754" s="46"/>
      <c r="D754" s="46"/>
      <c r="E754" s="46"/>
      <c r="F754" s="46"/>
      <c r="G754" s="44"/>
      <c r="H754" s="44"/>
      <c r="I754" s="44"/>
      <c r="J754" s="49"/>
      <c r="K754" s="48"/>
      <c r="L754" s="198"/>
      <c r="M754" s="64"/>
      <c r="N754" s="204"/>
      <c r="O754" s="45"/>
      <c r="P754" s="45"/>
      <c r="Q754" s="45"/>
      <c r="R754" s="45"/>
      <c r="S754" s="45"/>
      <c r="T754" s="45"/>
      <c r="U754" s="45"/>
    </row>
    <row r="755" spans="1:21" ht="18.75" customHeight="1" x14ac:dyDescent="0.3">
      <c r="A755" s="47"/>
      <c r="B755" s="45"/>
      <c r="C755" s="46"/>
      <c r="D755" s="46"/>
      <c r="E755" s="46"/>
      <c r="F755" s="46"/>
      <c r="G755" s="44"/>
      <c r="H755" s="44"/>
      <c r="I755" s="44"/>
      <c r="J755" s="49"/>
      <c r="K755" s="48"/>
      <c r="L755" s="198"/>
      <c r="M755" s="64"/>
      <c r="N755" s="204"/>
      <c r="O755" s="45"/>
      <c r="P755" s="45"/>
      <c r="Q755" s="45"/>
      <c r="R755" s="45"/>
      <c r="S755" s="45"/>
      <c r="T755" s="45"/>
      <c r="U755" s="45"/>
    </row>
    <row r="756" spans="1:21" ht="18.75" customHeight="1" x14ac:dyDescent="0.3">
      <c r="A756" s="47"/>
      <c r="B756" s="45"/>
      <c r="C756" s="46"/>
      <c r="D756" s="46"/>
      <c r="E756" s="46"/>
      <c r="F756" s="46"/>
      <c r="G756" s="44"/>
      <c r="H756" s="44"/>
      <c r="I756" s="44"/>
      <c r="J756" s="49"/>
      <c r="K756" s="48"/>
      <c r="L756" s="198"/>
      <c r="M756" s="64"/>
      <c r="N756" s="204"/>
      <c r="O756" s="45"/>
      <c r="P756" s="45"/>
      <c r="Q756" s="45"/>
      <c r="R756" s="45"/>
      <c r="S756" s="45"/>
      <c r="T756" s="45"/>
      <c r="U756" s="45"/>
    </row>
    <row r="757" spans="1:21" ht="18.75" customHeight="1" x14ac:dyDescent="0.3">
      <c r="A757" s="47"/>
      <c r="B757" s="45"/>
      <c r="C757" s="46"/>
      <c r="D757" s="46"/>
      <c r="E757" s="46"/>
      <c r="F757" s="46"/>
      <c r="G757" s="44"/>
      <c r="H757" s="44"/>
      <c r="I757" s="44"/>
      <c r="J757" s="49"/>
      <c r="K757" s="48"/>
      <c r="L757" s="198"/>
      <c r="M757" s="64"/>
      <c r="N757" s="204"/>
      <c r="O757" s="45"/>
      <c r="P757" s="45"/>
      <c r="Q757" s="45"/>
      <c r="R757" s="45"/>
      <c r="S757" s="45"/>
      <c r="T757" s="45"/>
      <c r="U757" s="45"/>
    </row>
    <row r="758" spans="1:21" ht="18.75" customHeight="1" x14ac:dyDescent="0.3">
      <c r="A758" s="47"/>
      <c r="B758" s="45"/>
      <c r="C758" s="46"/>
      <c r="D758" s="46"/>
      <c r="E758" s="46"/>
      <c r="F758" s="46"/>
      <c r="G758" s="44"/>
      <c r="H758" s="44"/>
      <c r="I758" s="44"/>
      <c r="J758" s="49"/>
      <c r="K758" s="48"/>
      <c r="L758" s="198"/>
      <c r="M758" s="64"/>
      <c r="N758" s="204"/>
      <c r="O758" s="45"/>
      <c r="P758" s="45"/>
      <c r="Q758" s="45"/>
      <c r="R758" s="45"/>
      <c r="S758" s="45"/>
      <c r="T758" s="45"/>
      <c r="U758" s="45"/>
    </row>
    <row r="759" spans="1:21" ht="18.75" customHeight="1" x14ac:dyDescent="0.3">
      <c r="A759" s="47"/>
      <c r="B759" s="45"/>
      <c r="C759" s="46"/>
      <c r="D759" s="46"/>
      <c r="E759" s="46"/>
      <c r="F759" s="46"/>
      <c r="G759" s="44"/>
      <c r="H759" s="44"/>
      <c r="I759" s="44"/>
      <c r="J759" s="49"/>
      <c r="K759" s="48"/>
      <c r="L759" s="198"/>
      <c r="M759" s="64"/>
      <c r="N759" s="204"/>
      <c r="O759" s="45"/>
      <c r="P759" s="45"/>
      <c r="Q759" s="45"/>
      <c r="R759" s="45"/>
      <c r="S759" s="45"/>
      <c r="T759" s="45"/>
      <c r="U759" s="45"/>
    </row>
    <row r="760" spans="1:21" ht="18.75" customHeight="1" x14ac:dyDescent="0.3">
      <c r="A760" s="47"/>
      <c r="B760" s="45"/>
      <c r="C760" s="46"/>
      <c r="D760" s="46"/>
      <c r="E760" s="46"/>
      <c r="F760" s="46"/>
      <c r="G760" s="44"/>
      <c r="H760" s="44"/>
      <c r="I760" s="44"/>
      <c r="J760" s="49"/>
      <c r="K760" s="48"/>
      <c r="L760" s="198"/>
      <c r="M760" s="64"/>
      <c r="N760" s="204"/>
      <c r="O760" s="45"/>
      <c r="P760" s="45"/>
      <c r="Q760" s="45"/>
      <c r="R760" s="45"/>
      <c r="S760" s="45"/>
      <c r="T760" s="45"/>
      <c r="U760" s="45"/>
    </row>
    <row r="761" spans="1:21" ht="18.75" customHeight="1" x14ac:dyDescent="0.3">
      <c r="A761" s="47"/>
      <c r="B761" s="45"/>
      <c r="C761" s="46"/>
      <c r="D761" s="46"/>
      <c r="E761" s="46"/>
      <c r="F761" s="46"/>
      <c r="G761" s="44"/>
      <c r="H761" s="44"/>
      <c r="I761" s="44"/>
      <c r="J761" s="49"/>
      <c r="K761" s="48"/>
      <c r="L761" s="198"/>
      <c r="M761" s="64"/>
      <c r="N761" s="204"/>
      <c r="O761" s="45"/>
      <c r="P761" s="45"/>
      <c r="Q761" s="45"/>
      <c r="R761" s="45"/>
      <c r="S761" s="45"/>
      <c r="T761" s="45"/>
      <c r="U761" s="45"/>
    </row>
    <row r="762" spans="1:21" ht="18.75" customHeight="1" x14ac:dyDescent="0.3">
      <c r="A762" s="47"/>
      <c r="B762" s="45"/>
      <c r="C762" s="46"/>
      <c r="D762" s="46"/>
      <c r="E762" s="46"/>
      <c r="F762" s="46"/>
      <c r="G762" s="44"/>
      <c r="H762" s="44"/>
      <c r="I762" s="44"/>
      <c r="J762" s="49"/>
      <c r="K762" s="48"/>
      <c r="L762" s="198"/>
      <c r="M762" s="64"/>
      <c r="N762" s="204"/>
      <c r="O762" s="45"/>
      <c r="P762" s="45"/>
      <c r="Q762" s="45"/>
      <c r="R762" s="45"/>
      <c r="S762" s="45"/>
      <c r="T762" s="45"/>
      <c r="U762" s="45"/>
    </row>
    <row r="763" spans="1:21" ht="18.75" customHeight="1" x14ac:dyDescent="0.3">
      <c r="A763" s="47"/>
      <c r="B763" s="45"/>
      <c r="C763" s="46"/>
      <c r="D763" s="46"/>
      <c r="E763" s="46"/>
      <c r="F763" s="46"/>
      <c r="G763" s="44"/>
      <c r="H763" s="44"/>
      <c r="I763" s="44"/>
      <c r="J763" s="49"/>
      <c r="K763" s="48"/>
      <c r="L763" s="198"/>
      <c r="M763" s="64"/>
      <c r="N763" s="204"/>
      <c r="O763" s="45"/>
      <c r="P763" s="45"/>
      <c r="Q763" s="45"/>
      <c r="R763" s="45"/>
      <c r="S763" s="45"/>
      <c r="T763" s="45"/>
      <c r="U763" s="45"/>
    </row>
    <row r="764" spans="1:21" ht="18.75" customHeight="1" x14ac:dyDescent="0.3">
      <c r="A764" s="47"/>
      <c r="B764" s="45"/>
      <c r="C764" s="46"/>
      <c r="D764" s="46"/>
      <c r="E764" s="46"/>
      <c r="F764" s="46"/>
      <c r="G764" s="44"/>
      <c r="H764" s="44"/>
      <c r="I764" s="44"/>
      <c r="J764" s="49"/>
      <c r="K764" s="48"/>
      <c r="L764" s="198"/>
      <c r="M764" s="64"/>
      <c r="N764" s="204"/>
      <c r="O764" s="45"/>
      <c r="P764" s="45"/>
      <c r="Q764" s="45"/>
      <c r="R764" s="45"/>
      <c r="S764" s="45"/>
      <c r="T764" s="45"/>
      <c r="U764" s="45"/>
    </row>
    <row r="765" spans="1:21" ht="18.75" customHeight="1" x14ac:dyDescent="0.3">
      <c r="A765" s="47"/>
      <c r="B765" s="45"/>
      <c r="C765" s="46"/>
      <c r="D765" s="46"/>
      <c r="E765" s="46"/>
      <c r="F765" s="46"/>
      <c r="G765" s="44"/>
      <c r="H765" s="44"/>
      <c r="I765" s="44"/>
      <c r="J765" s="49"/>
      <c r="K765" s="48"/>
      <c r="L765" s="198"/>
      <c r="M765" s="64"/>
      <c r="N765" s="204"/>
      <c r="O765" s="45"/>
      <c r="P765" s="45"/>
      <c r="Q765" s="45"/>
      <c r="R765" s="45"/>
      <c r="S765" s="45"/>
      <c r="T765" s="45"/>
      <c r="U765" s="45"/>
    </row>
    <row r="766" spans="1:21" ht="18.75" customHeight="1" x14ac:dyDescent="0.3">
      <c r="A766" s="47"/>
      <c r="B766" s="45"/>
      <c r="C766" s="46"/>
      <c r="D766" s="46"/>
      <c r="E766" s="46"/>
      <c r="F766" s="46"/>
      <c r="G766" s="44"/>
      <c r="H766" s="44"/>
      <c r="I766" s="44"/>
      <c r="J766" s="49"/>
      <c r="K766" s="48"/>
      <c r="L766" s="198"/>
      <c r="M766" s="64"/>
      <c r="N766" s="204"/>
      <c r="O766" s="45"/>
      <c r="P766" s="45"/>
      <c r="Q766" s="45"/>
      <c r="R766" s="45"/>
      <c r="S766" s="45"/>
      <c r="T766" s="45"/>
      <c r="U766" s="45"/>
    </row>
    <row r="767" spans="1:21" ht="18.75" customHeight="1" x14ac:dyDescent="0.3">
      <c r="A767" s="47"/>
      <c r="B767" s="45"/>
      <c r="C767" s="46"/>
      <c r="D767" s="46"/>
      <c r="E767" s="46"/>
      <c r="F767" s="46"/>
      <c r="G767" s="44"/>
      <c r="H767" s="44"/>
      <c r="I767" s="44"/>
      <c r="J767" s="49"/>
      <c r="K767" s="48"/>
      <c r="L767" s="198"/>
      <c r="M767" s="64"/>
      <c r="N767" s="204"/>
      <c r="O767" s="45"/>
      <c r="P767" s="45"/>
      <c r="Q767" s="45"/>
      <c r="R767" s="45"/>
      <c r="S767" s="45"/>
      <c r="T767" s="45"/>
      <c r="U767" s="45"/>
    </row>
    <row r="768" spans="1:21" ht="18.75" customHeight="1" x14ac:dyDescent="0.3">
      <c r="A768" s="47"/>
      <c r="B768" s="45"/>
      <c r="C768" s="46"/>
      <c r="D768" s="46"/>
      <c r="E768" s="46"/>
      <c r="F768" s="46"/>
      <c r="G768" s="44"/>
      <c r="H768" s="44"/>
      <c r="I768" s="44"/>
      <c r="J768" s="49"/>
      <c r="K768" s="48"/>
      <c r="L768" s="198"/>
      <c r="M768" s="64"/>
      <c r="N768" s="204"/>
      <c r="O768" s="45"/>
      <c r="P768" s="45"/>
      <c r="Q768" s="45"/>
      <c r="R768" s="45"/>
      <c r="S768" s="45"/>
      <c r="T768" s="45"/>
      <c r="U768" s="45"/>
    </row>
    <row r="769" spans="1:21" ht="18.75" customHeight="1" x14ac:dyDescent="0.3">
      <c r="A769" s="47"/>
      <c r="B769" s="45"/>
      <c r="C769" s="46"/>
      <c r="D769" s="46"/>
      <c r="E769" s="46"/>
      <c r="F769" s="46"/>
      <c r="G769" s="44"/>
      <c r="H769" s="44"/>
      <c r="I769" s="44"/>
      <c r="J769" s="49"/>
      <c r="K769" s="48"/>
      <c r="L769" s="198"/>
      <c r="M769" s="64"/>
      <c r="N769" s="204"/>
      <c r="O769" s="45"/>
      <c r="P769" s="45"/>
      <c r="Q769" s="45"/>
      <c r="R769" s="45"/>
      <c r="S769" s="45"/>
      <c r="T769" s="45"/>
      <c r="U769" s="45"/>
    </row>
    <row r="770" spans="1:21" ht="18.75" customHeight="1" x14ac:dyDescent="0.3">
      <c r="A770" s="47"/>
      <c r="B770" s="45"/>
      <c r="C770" s="46"/>
      <c r="D770" s="46"/>
      <c r="E770" s="46"/>
      <c r="F770" s="46"/>
      <c r="G770" s="44"/>
      <c r="H770" s="44"/>
      <c r="I770" s="44"/>
      <c r="J770" s="49"/>
      <c r="K770" s="48"/>
      <c r="L770" s="198"/>
      <c r="M770" s="64"/>
      <c r="N770" s="204"/>
      <c r="O770" s="45"/>
      <c r="P770" s="45"/>
      <c r="Q770" s="45"/>
      <c r="R770" s="45"/>
      <c r="S770" s="45"/>
      <c r="T770" s="45"/>
      <c r="U770" s="45"/>
    </row>
    <row r="771" spans="1:21" ht="18.75" customHeight="1" x14ac:dyDescent="0.3">
      <c r="A771" s="47"/>
      <c r="B771" s="45"/>
      <c r="C771" s="46"/>
      <c r="D771" s="46"/>
      <c r="E771" s="46"/>
      <c r="F771" s="46"/>
      <c r="G771" s="44"/>
      <c r="H771" s="44"/>
      <c r="I771" s="44"/>
      <c r="J771" s="49"/>
      <c r="K771" s="48"/>
      <c r="L771" s="198"/>
      <c r="M771" s="64"/>
      <c r="N771" s="204"/>
      <c r="O771" s="45"/>
      <c r="P771" s="45"/>
      <c r="Q771" s="45"/>
      <c r="R771" s="45"/>
      <c r="S771" s="45"/>
      <c r="T771" s="45"/>
      <c r="U771" s="45"/>
    </row>
    <row r="772" spans="1:21" ht="18.75" customHeight="1" x14ac:dyDescent="0.3">
      <c r="A772" s="47"/>
      <c r="B772" s="45"/>
      <c r="C772" s="46"/>
      <c r="D772" s="46"/>
      <c r="E772" s="46"/>
      <c r="F772" s="46"/>
      <c r="G772" s="44"/>
      <c r="H772" s="44"/>
      <c r="I772" s="44"/>
      <c r="J772" s="49"/>
      <c r="K772" s="48"/>
      <c r="L772" s="198"/>
      <c r="M772" s="64"/>
      <c r="N772" s="204"/>
      <c r="O772" s="45"/>
      <c r="P772" s="45"/>
      <c r="Q772" s="45"/>
      <c r="R772" s="45"/>
      <c r="S772" s="45"/>
      <c r="T772" s="45"/>
      <c r="U772" s="45"/>
    </row>
    <row r="773" spans="1:21" ht="18.75" customHeight="1" x14ac:dyDescent="0.3">
      <c r="A773" s="47"/>
      <c r="B773" s="45"/>
      <c r="C773" s="46"/>
      <c r="D773" s="46"/>
      <c r="E773" s="46"/>
      <c r="F773" s="46"/>
      <c r="G773" s="44"/>
      <c r="H773" s="44"/>
      <c r="I773" s="44"/>
      <c r="J773" s="49"/>
      <c r="K773" s="48"/>
      <c r="L773" s="198"/>
      <c r="M773" s="64"/>
      <c r="N773" s="204"/>
      <c r="O773" s="45"/>
      <c r="P773" s="45"/>
      <c r="Q773" s="45"/>
      <c r="R773" s="45"/>
      <c r="S773" s="45"/>
      <c r="T773" s="45"/>
      <c r="U773" s="45"/>
    </row>
    <row r="774" spans="1:21" ht="18.75" customHeight="1" x14ac:dyDescent="0.3">
      <c r="A774" s="47"/>
      <c r="B774" s="45"/>
      <c r="C774" s="46"/>
      <c r="D774" s="46"/>
      <c r="E774" s="46"/>
      <c r="F774" s="46"/>
      <c r="G774" s="44"/>
      <c r="H774" s="44"/>
      <c r="I774" s="44"/>
      <c r="J774" s="49"/>
      <c r="K774" s="48"/>
      <c r="L774" s="198"/>
      <c r="M774" s="64"/>
      <c r="N774" s="204"/>
      <c r="O774" s="45"/>
      <c r="P774" s="45"/>
      <c r="Q774" s="45"/>
      <c r="R774" s="45"/>
      <c r="S774" s="45"/>
      <c r="T774" s="45"/>
      <c r="U774" s="45"/>
    </row>
    <row r="775" spans="1:21" ht="18.75" customHeight="1" x14ac:dyDescent="0.3">
      <c r="A775" s="47"/>
      <c r="B775" s="45"/>
      <c r="C775" s="46"/>
      <c r="D775" s="46"/>
      <c r="E775" s="46"/>
      <c r="F775" s="46"/>
      <c r="G775" s="44"/>
      <c r="H775" s="44"/>
      <c r="I775" s="44"/>
      <c r="J775" s="49"/>
      <c r="K775" s="48"/>
      <c r="L775" s="198"/>
      <c r="M775" s="64"/>
      <c r="N775" s="204"/>
      <c r="O775" s="45"/>
      <c r="P775" s="45"/>
      <c r="Q775" s="45"/>
      <c r="R775" s="45"/>
      <c r="S775" s="45"/>
      <c r="T775" s="45"/>
      <c r="U775" s="45"/>
    </row>
    <row r="776" spans="1:21" ht="18.75" customHeight="1" x14ac:dyDescent="0.3">
      <c r="A776" s="47"/>
      <c r="B776" s="45"/>
      <c r="C776" s="46"/>
      <c r="D776" s="46"/>
      <c r="E776" s="46"/>
      <c r="F776" s="46"/>
      <c r="G776" s="44"/>
      <c r="H776" s="44"/>
      <c r="I776" s="44"/>
      <c r="J776" s="49"/>
      <c r="K776" s="48"/>
      <c r="L776" s="198"/>
      <c r="M776" s="64"/>
      <c r="N776" s="204"/>
      <c r="O776" s="45"/>
      <c r="P776" s="45"/>
      <c r="Q776" s="45"/>
      <c r="R776" s="45"/>
      <c r="S776" s="45"/>
      <c r="T776" s="45"/>
      <c r="U776" s="45"/>
    </row>
    <row r="777" spans="1:21" ht="18.75" customHeight="1" x14ac:dyDescent="0.3">
      <c r="A777" s="47"/>
      <c r="B777" s="45"/>
      <c r="C777" s="46"/>
      <c r="D777" s="46"/>
      <c r="E777" s="46"/>
      <c r="F777" s="46"/>
      <c r="G777" s="44"/>
      <c r="H777" s="44"/>
      <c r="I777" s="44"/>
      <c r="J777" s="49"/>
      <c r="K777" s="48"/>
      <c r="L777" s="198"/>
      <c r="M777" s="64"/>
      <c r="N777" s="204"/>
      <c r="O777" s="45"/>
      <c r="P777" s="45"/>
      <c r="Q777" s="45"/>
      <c r="R777" s="45"/>
      <c r="S777" s="45"/>
      <c r="T777" s="45"/>
      <c r="U777" s="45"/>
    </row>
    <row r="778" spans="1:21" ht="18.75" customHeight="1" x14ac:dyDescent="0.3">
      <c r="A778" s="47"/>
      <c r="B778" s="45"/>
      <c r="C778" s="46"/>
      <c r="D778" s="46"/>
      <c r="E778" s="46"/>
      <c r="F778" s="46"/>
      <c r="G778" s="44"/>
      <c r="H778" s="44"/>
      <c r="I778" s="44"/>
      <c r="J778" s="49"/>
      <c r="K778" s="48"/>
      <c r="L778" s="198"/>
      <c r="M778" s="64"/>
      <c r="N778" s="204"/>
      <c r="O778" s="45"/>
      <c r="P778" s="45"/>
      <c r="Q778" s="45"/>
      <c r="R778" s="45"/>
      <c r="S778" s="45"/>
      <c r="T778" s="45"/>
      <c r="U778" s="45"/>
    </row>
    <row r="779" spans="1:21" ht="18.75" customHeight="1" x14ac:dyDescent="0.3">
      <c r="A779" s="47"/>
      <c r="B779" s="45"/>
      <c r="C779" s="46"/>
      <c r="D779" s="46"/>
      <c r="E779" s="46"/>
      <c r="F779" s="46"/>
      <c r="G779" s="44"/>
      <c r="H779" s="44"/>
      <c r="I779" s="44"/>
      <c r="J779" s="49"/>
      <c r="K779" s="48"/>
      <c r="L779" s="198"/>
      <c r="M779" s="64"/>
      <c r="N779" s="204"/>
      <c r="O779" s="45"/>
      <c r="P779" s="45"/>
      <c r="Q779" s="45"/>
      <c r="R779" s="45"/>
      <c r="S779" s="45"/>
      <c r="T779" s="45"/>
      <c r="U779" s="45"/>
    </row>
    <row r="780" spans="1:21" ht="18.75" customHeight="1" x14ac:dyDescent="0.3">
      <c r="A780" s="47"/>
      <c r="B780" s="45"/>
      <c r="C780" s="46"/>
      <c r="D780" s="46"/>
      <c r="E780" s="46"/>
      <c r="F780" s="46"/>
      <c r="G780" s="44"/>
      <c r="H780" s="44"/>
      <c r="I780" s="44"/>
      <c r="J780" s="49"/>
      <c r="K780" s="48"/>
      <c r="L780" s="198"/>
      <c r="M780" s="64"/>
      <c r="N780" s="204"/>
      <c r="O780" s="45"/>
      <c r="P780" s="45"/>
      <c r="Q780" s="45"/>
      <c r="R780" s="45"/>
      <c r="S780" s="45"/>
      <c r="T780" s="45"/>
      <c r="U780" s="45"/>
    </row>
    <row r="781" spans="1:21" ht="18.75" customHeight="1" x14ac:dyDescent="0.3">
      <c r="A781" s="47"/>
      <c r="B781" s="45"/>
      <c r="C781" s="46"/>
      <c r="D781" s="46"/>
      <c r="E781" s="46"/>
      <c r="F781" s="46"/>
      <c r="G781" s="44"/>
      <c r="H781" s="44"/>
      <c r="I781" s="44"/>
      <c r="J781" s="49"/>
      <c r="K781" s="48"/>
      <c r="L781" s="198"/>
      <c r="M781" s="64"/>
      <c r="N781" s="204"/>
      <c r="O781" s="45"/>
      <c r="P781" s="45"/>
      <c r="Q781" s="45"/>
      <c r="R781" s="45"/>
      <c r="S781" s="45"/>
      <c r="T781" s="45"/>
      <c r="U781" s="45"/>
    </row>
    <row r="782" spans="1:21" ht="18.75" customHeight="1" x14ac:dyDescent="0.3">
      <c r="A782" s="47"/>
      <c r="B782" s="45"/>
      <c r="C782" s="46"/>
      <c r="D782" s="46"/>
      <c r="E782" s="46"/>
      <c r="F782" s="46"/>
      <c r="G782" s="44"/>
      <c r="H782" s="44"/>
      <c r="I782" s="44"/>
      <c r="J782" s="49"/>
      <c r="K782" s="48"/>
      <c r="L782" s="198"/>
      <c r="M782" s="64"/>
      <c r="N782" s="204"/>
      <c r="O782" s="45"/>
      <c r="P782" s="45"/>
      <c r="Q782" s="45"/>
      <c r="R782" s="45"/>
      <c r="S782" s="45"/>
      <c r="T782" s="45"/>
      <c r="U782" s="45"/>
    </row>
    <row r="783" spans="1:21" ht="18.75" customHeight="1" x14ac:dyDescent="0.3">
      <c r="A783" s="47"/>
      <c r="B783" s="45"/>
      <c r="C783" s="46"/>
      <c r="D783" s="46"/>
      <c r="E783" s="46"/>
      <c r="F783" s="46"/>
      <c r="G783" s="44"/>
      <c r="H783" s="44"/>
      <c r="I783" s="44"/>
      <c r="J783" s="49"/>
      <c r="K783" s="48"/>
      <c r="L783" s="198"/>
      <c r="M783" s="64"/>
      <c r="N783" s="204"/>
      <c r="O783" s="45"/>
      <c r="P783" s="45"/>
      <c r="Q783" s="45"/>
      <c r="R783" s="45"/>
      <c r="S783" s="45"/>
      <c r="T783" s="45"/>
      <c r="U783" s="45"/>
    </row>
    <row r="784" spans="1:21" ht="18.75" customHeight="1" x14ac:dyDescent="0.3">
      <c r="A784" s="47"/>
      <c r="B784" s="45"/>
      <c r="C784" s="46"/>
      <c r="D784" s="46"/>
      <c r="E784" s="46"/>
      <c r="F784" s="46"/>
      <c r="G784" s="44"/>
      <c r="H784" s="44"/>
      <c r="I784" s="44"/>
      <c r="J784" s="49"/>
      <c r="K784" s="48"/>
      <c r="L784" s="198"/>
      <c r="M784" s="64"/>
      <c r="N784" s="204"/>
      <c r="O784" s="45"/>
      <c r="P784" s="45"/>
      <c r="Q784" s="45"/>
      <c r="R784" s="45"/>
      <c r="S784" s="45"/>
      <c r="T784" s="45"/>
      <c r="U784" s="45"/>
    </row>
    <row r="785" spans="1:21" ht="18.75" customHeight="1" x14ac:dyDescent="0.3">
      <c r="A785" s="47"/>
      <c r="B785" s="45"/>
      <c r="C785" s="46"/>
      <c r="D785" s="46"/>
      <c r="E785" s="46"/>
      <c r="F785" s="46"/>
      <c r="G785" s="44"/>
      <c r="H785" s="44"/>
      <c r="I785" s="44"/>
      <c r="J785" s="49"/>
      <c r="K785" s="48"/>
      <c r="L785" s="198"/>
      <c r="M785" s="64"/>
      <c r="N785" s="204"/>
      <c r="O785" s="45"/>
      <c r="P785" s="45"/>
      <c r="Q785" s="45"/>
      <c r="R785" s="45"/>
      <c r="S785" s="45"/>
      <c r="T785" s="45"/>
      <c r="U785" s="45"/>
    </row>
    <row r="786" spans="1:21" ht="18.75" customHeight="1" x14ac:dyDescent="0.3">
      <c r="A786" s="47"/>
      <c r="B786" s="45"/>
      <c r="C786" s="46"/>
      <c r="D786" s="46"/>
      <c r="E786" s="46"/>
      <c r="F786" s="46"/>
      <c r="G786" s="44"/>
      <c r="H786" s="44"/>
      <c r="I786" s="44"/>
      <c r="J786" s="49"/>
      <c r="K786" s="48"/>
      <c r="L786" s="198"/>
      <c r="M786" s="64"/>
      <c r="N786" s="204"/>
      <c r="O786" s="45"/>
      <c r="P786" s="45"/>
      <c r="Q786" s="45"/>
      <c r="R786" s="45"/>
      <c r="S786" s="45"/>
      <c r="T786" s="45"/>
      <c r="U786" s="45"/>
    </row>
    <row r="787" spans="1:21" ht="18.75" customHeight="1" x14ac:dyDescent="0.3">
      <c r="A787" s="47"/>
      <c r="B787" s="45"/>
      <c r="C787" s="46"/>
      <c r="D787" s="46"/>
      <c r="E787" s="46"/>
      <c r="F787" s="46"/>
      <c r="G787" s="44"/>
      <c r="H787" s="44"/>
      <c r="I787" s="44"/>
      <c r="J787" s="49"/>
      <c r="K787" s="48"/>
      <c r="L787" s="198"/>
      <c r="M787" s="64"/>
      <c r="N787" s="204"/>
      <c r="O787" s="45"/>
      <c r="P787" s="45"/>
      <c r="Q787" s="45"/>
      <c r="R787" s="45"/>
      <c r="S787" s="45"/>
      <c r="T787" s="45"/>
      <c r="U787" s="45"/>
    </row>
    <row r="788" spans="1:21" ht="18.75" customHeight="1" x14ac:dyDescent="0.3">
      <c r="A788" s="47"/>
      <c r="B788" s="45"/>
      <c r="C788" s="46"/>
      <c r="D788" s="46"/>
      <c r="E788" s="46"/>
      <c r="F788" s="46"/>
      <c r="G788" s="44"/>
      <c r="H788" s="44"/>
      <c r="I788" s="44"/>
      <c r="J788" s="49"/>
      <c r="K788" s="48"/>
      <c r="L788" s="198"/>
      <c r="M788" s="64"/>
      <c r="N788" s="204"/>
      <c r="O788" s="45"/>
      <c r="P788" s="45"/>
      <c r="Q788" s="45"/>
      <c r="R788" s="45"/>
      <c r="S788" s="45"/>
      <c r="T788" s="45"/>
      <c r="U788" s="45"/>
    </row>
    <row r="789" spans="1:21" ht="18.75" customHeight="1" x14ac:dyDescent="0.3">
      <c r="A789" s="47"/>
      <c r="B789" s="45"/>
      <c r="C789" s="46"/>
      <c r="D789" s="46"/>
      <c r="E789" s="46"/>
      <c r="F789" s="46"/>
      <c r="G789" s="44"/>
      <c r="H789" s="44"/>
      <c r="I789" s="44"/>
      <c r="J789" s="49"/>
      <c r="K789" s="48"/>
      <c r="L789" s="198"/>
      <c r="M789" s="64"/>
      <c r="N789" s="204"/>
      <c r="O789" s="45"/>
      <c r="P789" s="45"/>
      <c r="Q789" s="45"/>
      <c r="R789" s="45"/>
      <c r="S789" s="45"/>
      <c r="T789" s="45"/>
      <c r="U789" s="45"/>
    </row>
    <row r="790" spans="1:21" ht="18.75" customHeight="1" x14ac:dyDescent="0.3">
      <c r="A790" s="47"/>
      <c r="B790" s="45"/>
      <c r="C790" s="46"/>
      <c r="D790" s="46"/>
      <c r="E790" s="46"/>
      <c r="F790" s="46"/>
      <c r="G790" s="44"/>
      <c r="H790" s="44"/>
      <c r="I790" s="44"/>
      <c r="J790" s="49"/>
      <c r="K790" s="48"/>
      <c r="L790" s="198"/>
      <c r="M790" s="64"/>
      <c r="N790" s="204"/>
      <c r="O790" s="45"/>
      <c r="P790" s="45"/>
      <c r="Q790" s="45"/>
      <c r="R790" s="45"/>
      <c r="S790" s="45"/>
      <c r="T790" s="45"/>
      <c r="U790" s="45"/>
    </row>
    <row r="791" spans="1:21" ht="18.75" customHeight="1" x14ac:dyDescent="0.3">
      <c r="A791" s="47"/>
      <c r="B791" s="45"/>
      <c r="C791" s="46"/>
      <c r="D791" s="46"/>
      <c r="E791" s="46"/>
      <c r="F791" s="46"/>
      <c r="G791" s="44"/>
      <c r="H791" s="44"/>
      <c r="I791" s="44"/>
      <c r="J791" s="49"/>
      <c r="K791" s="48"/>
      <c r="L791" s="198"/>
      <c r="M791" s="64"/>
      <c r="N791" s="204"/>
      <c r="O791" s="45"/>
      <c r="P791" s="45"/>
      <c r="Q791" s="45"/>
      <c r="R791" s="45"/>
      <c r="S791" s="45"/>
      <c r="T791" s="45"/>
      <c r="U791" s="45"/>
    </row>
    <row r="792" spans="1:21" ht="18.75" customHeight="1" x14ac:dyDescent="0.3">
      <c r="A792" s="47"/>
      <c r="B792" s="45"/>
      <c r="C792" s="46"/>
      <c r="D792" s="46"/>
      <c r="E792" s="46"/>
      <c r="F792" s="46"/>
      <c r="G792" s="44"/>
      <c r="H792" s="44"/>
      <c r="I792" s="44"/>
      <c r="J792" s="49"/>
      <c r="K792" s="48"/>
      <c r="L792" s="198"/>
      <c r="M792" s="64"/>
      <c r="N792" s="204"/>
      <c r="O792" s="45"/>
      <c r="P792" s="45"/>
      <c r="Q792" s="45"/>
      <c r="R792" s="45"/>
      <c r="S792" s="45"/>
      <c r="T792" s="45"/>
      <c r="U792" s="45"/>
    </row>
    <row r="793" spans="1:21" ht="18.75" customHeight="1" x14ac:dyDescent="0.3">
      <c r="A793" s="47"/>
      <c r="B793" s="45"/>
      <c r="C793" s="46"/>
      <c r="D793" s="46"/>
      <c r="E793" s="46"/>
      <c r="F793" s="46"/>
      <c r="G793" s="44"/>
      <c r="H793" s="44"/>
      <c r="I793" s="44"/>
      <c r="J793" s="49"/>
      <c r="K793" s="48"/>
      <c r="L793" s="198"/>
      <c r="M793" s="64"/>
      <c r="N793" s="204"/>
      <c r="O793" s="45"/>
      <c r="P793" s="45"/>
      <c r="Q793" s="45"/>
      <c r="R793" s="45"/>
      <c r="S793" s="45"/>
      <c r="T793" s="45"/>
      <c r="U793" s="45"/>
    </row>
    <row r="794" spans="1:21" ht="18.75" customHeight="1" x14ac:dyDescent="0.3">
      <c r="A794" s="47"/>
      <c r="B794" s="45"/>
      <c r="C794" s="46"/>
      <c r="D794" s="46"/>
      <c r="E794" s="46"/>
      <c r="F794" s="46"/>
      <c r="G794" s="44"/>
      <c r="H794" s="44"/>
      <c r="I794" s="44"/>
      <c r="J794" s="49"/>
      <c r="K794" s="48"/>
      <c r="L794" s="198"/>
      <c r="M794" s="64"/>
      <c r="N794" s="204"/>
      <c r="O794" s="45"/>
      <c r="P794" s="45"/>
      <c r="Q794" s="45"/>
      <c r="R794" s="45"/>
      <c r="S794" s="45"/>
      <c r="T794" s="45"/>
      <c r="U794" s="45"/>
    </row>
    <row r="795" spans="1:21" ht="18.75" customHeight="1" x14ac:dyDescent="0.3">
      <c r="A795" s="47"/>
      <c r="B795" s="45"/>
      <c r="C795" s="46"/>
      <c r="D795" s="46"/>
      <c r="E795" s="46"/>
      <c r="F795" s="46"/>
      <c r="G795" s="44"/>
      <c r="H795" s="44"/>
      <c r="I795" s="44"/>
      <c r="J795" s="49"/>
      <c r="K795" s="48"/>
      <c r="L795" s="198"/>
      <c r="M795" s="64"/>
      <c r="N795" s="204"/>
      <c r="O795" s="45"/>
      <c r="P795" s="45"/>
      <c r="Q795" s="45"/>
      <c r="R795" s="45"/>
      <c r="S795" s="45"/>
      <c r="T795" s="45"/>
      <c r="U795" s="45"/>
    </row>
    <row r="796" spans="1:21" ht="18.75" customHeight="1" x14ac:dyDescent="0.3">
      <c r="A796" s="47"/>
      <c r="B796" s="45"/>
      <c r="C796" s="46"/>
      <c r="D796" s="46"/>
      <c r="E796" s="46"/>
      <c r="F796" s="46"/>
      <c r="G796" s="44"/>
      <c r="H796" s="44"/>
      <c r="I796" s="44"/>
      <c r="J796" s="49"/>
      <c r="K796" s="48"/>
      <c r="L796" s="198"/>
      <c r="M796" s="64"/>
      <c r="N796" s="204"/>
      <c r="O796" s="45"/>
      <c r="P796" s="45"/>
      <c r="Q796" s="45"/>
      <c r="R796" s="45"/>
      <c r="S796" s="45"/>
      <c r="T796" s="45"/>
      <c r="U796" s="45"/>
    </row>
    <row r="797" spans="1:21" ht="18.75" customHeight="1" x14ac:dyDescent="0.3">
      <c r="A797" s="47"/>
      <c r="B797" s="45"/>
      <c r="C797" s="46"/>
      <c r="D797" s="46"/>
      <c r="E797" s="46"/>
      <c r="F797" s="46"/>
      <c r="G797" s="44"/>
      <c r="H797" s="44"/>
      <c r="I797" s="44"/>
      <c r="J797" s="49"/>
      <c r="K797" s="48"/>
      <c r="L797" s="198"/>
      <c r="M797" s="64"/>
      <c r="N797" s="204"/>
      <c r="O797" s="45"/>
      <c r="P797" s="45"/>
      <c r="Q797" s="45"/>
      <c r="R797" s="45"/>
      <c r="S797" s="45"/>
      <c r="T797" s="45"/>
      <c r="U797" s="45"/>
    </row>
    <row r="798" spans="1:21" ht="18.75" customHeight="1" x14ac:dyDescent="0.3">
      <c r="A798" s="47"/>
      <c r="B798" s="45"/>
      <c r="C798" s="46"/>
      <c r="D798" s="46"/>
      <c r="E798" s="46"/>
      <c r="F798" s="46"/>
      <c r="G798" s="44"/>
      <c r="H798" s="44"/>
      <c r="I798" s="44"/>
      <c r="J798" s="49"/>
      <c r="K798" s="48"/>
      <c r="L798" s="198"/>
      <c r="M798" s="64"/>
      <c r="N798" s="204"/>
      <c r="O798" s="45"/>
      <c r="P798" s="45"/>
      <c r="Q798" s="45"/>
      <c r="R798" s="45"/>
      <c r="S798" s="45"/>
      <c r="T798" s="45"/>
      <c r="U798" s="45"/>
    </row>
    <row r="799" spans="1:21" ht="18.75" customHeight="1" x14ac:dyDescent="0.3">
      <c r="A799" s="47"/>
      <c r="B799" s="45"/>
      <c r="C799" s="46"/>
      <c r="D799" s="46"/>
      <c r="E799" s="46"/>
      <c r="F799" s="46"/>
      <c r="G799" s="44"/>
      <c r="H799" s="44"/>
      <c r="I799" s="44"/>
      <c r="J799" s="49"/>
      <c r="K799" s="48"/>
      <c r="L799" s="198"/>
      <c r="M799" s="64"/>
      <c r="N799" s="204"/>
      <c r="O799" s="45"/>
      <c r="P799" s="45"/>
      <c r="Q799" s="45"/>
      <c r="R799" s="45"/>
      <c r="S799" s="45"/>
      <c r="T799" s="45"/>
      <c r="U799" s="45"/>
    </row>
    <row r="800" spans="1:21" ht="18.75" customHeight="1" x14ac:dyDescent="0.3">
      <c r="A800" s="47"/>
      <c r="B800" s="45"/>
      <c r="C800" s="46"/>
      <c r="D800" s="46"/>
      <c r="E800" s="46"/>
      <c r="F800" s="46"/>
      <c r="G800" s="44"/>
      <c r="H800" s="44"/>
      <c r="I800" s="44"/>
      <c r="J800" s="49"/>
      <c r="K800" s="48"/>
      <c r="L800" s="198"/>
      <c r="M800" s="64"/>
      <c r="N800" s="204"/>
      <c r="O800" s="45"/>
      <c r="P800" s="45"/>
      <c r="Q800" s="45"/>
      <c r="R800" s="45"/>
      <c r="S800" s="45"/>
      <c r="T800" s="45"/>
      <c r="U800" s="45"/>
    </row>
    <row r="801" spans="1:21" ht="18.75" customHeight="1" x14ac:dyDescent="0.3">
      <c r="A801" s="47"/>
      <c r="B801" s="45"/>
      <c r="C801" s="46"/>
      <c r="D801" s="46"/>
      <c r="E801" s="46"/>
      <c r="F801" s="46"/>
      <c r="G801" s="44"/>
      <c r="H801" s="44"/>
      <c r="I801" s="44"/>
      <c r="J801" s="49"/>
      <c r="K801" s="48"/>
      <c r="L801" s="198"/>
      <c r="M801" s="64"/>
      <c r="N801" s="204"/>
      <c r="O801" s="45"/>
      <c r="P801" s="45"/>
      <c r="Q801" s="45"/>
      <c r="R801" s="45"/>
      <c r="S801" s="45"/>
      <c r="T801" s="45"/>
      <c r="U801" s="45"/>
    </row>
    <row r="802" spans="1:21" ht="18.75" customHeight="1" x14ac:dyDescent="0.3">
      <c r="A802" s="47"/>
      <c r="B802" s="45"/>
      <c r="C802" s="46"/>
      <c r="D802" s="46"/>
      <c r="E802" s="46"/>
      <c r="F802" s="46"/>
      <c r="G802" s="44"/>
      <c r="H802" s="44"/>
      <c r="I802" s="44"/>
      <c r="J802" s="49"/>
      <c r="K802" s="48"/>
      <c r="L802" s="198"/>
      <c r="M802" s="64"/>
      <c r="N802" s="204"/>
      <c r="O802" s="45"/>
      <c r="P802" s="45"/>
      <c r="Q802" s="45"/>
      <c r="R802" s="45"/>
      <c r="S802" s="45"/>
      <c r="T802" s="45"/>
      <c r="U802" s="45"/>
    </row>
    <row r="803" spans="1:21" ht="18.75" customHeight="1" x14ac:dyDescent="0.3">
      <c r="A803" s="47"/>
      <c r="B803" s="45"/>
      <c r="C803" s="46"/>
      <c r="D803" s="46"/>
      <c r="E803" s="46"/>
      <c r="F803" s="46"/>
      <c r="G803" s="44"/>
      <c r="H803" s="44"/>
      <c r="I803" s="44"/>
      <c r="J803" s="49"/>
      <c r="K803" s="48"/>
      <c r="L803" s="198"/>
      <c r="M803" s="64"/>
      <c r="N803" s="204"/>
      <c r="O803" s="45"/>
      <c r="P803" s="45"/>
      <c r="Q803" s="45"/>
      <c r="R803" s="45"/>
      <c r="S803" s="45"/>
      <c r="T803" s="45"/>
      <c r="U803" s="45"/>
    </row>
    <row r="804" spans="1:21" ht="18.75" customHeight="1" x14ac:dyDescent="0.3">
      <c r="A804" s="47"/>
      <c r="B804" s="45"/>
      <c r="C804" s="46"/>
      <c r="D804" s="46"/>
      <c r="E804" s="46"/>
      <c r="F804" s="46"/>
      <c r="G804" s="44"/>
      <c r="H804" s="44"/>
      <c r="I804" s="44"/>
      <c r="J804" s="49"/>
      <c r="K804" s="48"/>
      <c r="L804" s="198"/>
      <c r="M804" s="64"/>
      <c r="N804" s="204"/>
      <c r="O804" s="45"/>
      <c r="P804" s="45"/>
      <c r="Q804" s="45"/>
      <c r="R804" s="45"/>
      <c r="S804" s="45"/>
      <c r="T804" s="45"/>
      <c r="U804" s="45"/>
    </row>
    <row r="805" spans="1:21" ht="18.75" customHeight="1" x14ac:dyDescent="0.3">
      <c r="A805" s="47"/>
      <c r="B805" s="45"/>
      <c r="C805" s="46"/>
      <c r="D805" s="46"/>
      <c r="E805" s="46"/>
      <c r="F805" s="46"/>
      <c r="G805" s="44"/>
      <c r="H805" s="44"/>
      <c r="I805" s="44"/>
      <c r="J805" s="49"/>
      <c r="K805" s="48"/>
      <c r="L805" s="198"/>
      <c r="M805" s="64"/>
      <c r="N805" s="204"/>
      <c r="O805" s="45"/>
      <c r="P805" s="45"/>
      <c r="Q805" s="45"/>
      <c r="R805" s="45"/>
      <c r="S805" s="45"/>
      <c r="T805" s="45"/>
      <c r="U805" s="45"/>
    </row>
    <row r="806" spans="1:21" ht="18.75" customHeight="1" x14ac:dyDescent="0.3">
      <c r="A806" s="47"/>
      <c r="B806" s="45"/>
      <c r="C806" s="46"/>
      <c r="D806" s="46"/>
      <c r="E806" s="46"/>
      <c r="F806" s="46"/>
      <c r="G806" s="44"/>
      <c r="H806" s="44"/>
      <c r="I806" s="44"/>
      <c r="J806" s="49"/>
      <c r="K806" s="48"/>
      <c r="L806" s="198"/>
      <c r="M806" s="64"/>
      <c r="N806" s="204"/>
      <c r="O806" s="45"/>
      <c r="P806" s="45"/>
      <c r="Q806" s="45"/>
      <c r="R806" s="45"/>
      <c r="S806" s="45"/>
      <c r="T806" s="45"/>
      <c r="U806" s="45"/>
    </row>
    <row r="807" spans="1:21" ht="18.75" customHeight="1" x14ac:dyDescent="0.3">
      <c r="A807" s="47"/>
      <c r="B807" s="45"/>
      <c r="C807" s="46"/>
      <c r="D807" s="46"/>
      <c r="E807" s="46"/>
      <c r="F807" s="46"/>
      <c r="G807" s="44"/>
      <c r="H807" s="44"/>
      <c r="I807" s="44"/>
      <c r="J807" s="49"/>
      <c r="K807" s="48"/>
      <c r="L807" s="198"/>
      <c r="M807" s="64"/>
      <c r="N807" s="204"/>
      <c r="O807" s="45"/>
      <c r="P807" s="45"/>
      <c r="Q807" s="45"/>
      <c r="R807" s="45"/>
      <c r="S807" s="45"/>
      <c r="T807" s="45"/>
      <c r="U807" s="45"/>
    </row>
    <row r="808" spans="1:21" ht="18.75" customHeight="1" x14ac:dyDescent="0.3">
      <c r="A808" s="47"/>
      <c r="B808" s="45"/>
      <c r="C808" s="46"/>
      <c r="D808" s="46"/>
      <c r="E808" s="46"/>
      <c r="F808" s="46"/>
      <c r="G808" s="44"/>
      <c r="H808" s="44"/>
      <c r="I808" s="44"/>
      <c r="J808" s="49"/>
      <c r="K808" s="48"/>
      <c r="L808" s="198"/>
      <c r="M808" s="64"/>
      <c r="N808" s="204"/>
      <c r="O808" s="45"/>
      <c r="P808" s="45"/>
      <c r="Q808" s="45"/>
      <c r="R808" s="45"/>
      <c r="S808" s="45"/>
      <c r="T808" s="45"/>
      <c r="U808" s="45"/>
    </row>
    <row r="809" spans="1:21" ht="18.75" customHeight="1" x14ac:dyDescent="0.3">
      <c r="A809" s="47"/>
      <c r="B809" s="45"/>
      <c r="C809" s="46"/>
      <c r="D809" s="46"/>
      <c r="E809" s="46"/>
      <c r="F809" s="46"/>
      <c r="G809" s="44"/>
      <c r="H809" s="44"/>
      <c r="I809" s="44"/>
      <c r="J809" s="49"/>
      <c r="K809" s="48"/>
      <c r="L809" s="198"/>
      <c r="M809" s="64"/>
      <c r="N809" s="204"/>
      <c r="O809" s="45"/>
      <c r="P809" s="45"/>
      <c r="Q809" s="45"/>
      <c r="R809" s="45"/>
      <c r="S809" s="45"/>
      <c r="T809" s="45"/>
      <c r="U809" s="45"/>
    </row>
    <row r="810" spans="1:21" ht="18.75" customHeight="1" x14ac:dyDescent="0.3">
      <c r="A810" s="47"/>
      <c r="B810" s="45"/>
      <c r="C810" s="46"/>
      <c r="D810" s="46"/>
      <c r="E810" s="46"/>
      <c r="F810" s="46"/>
      <c r="G810" s="44"/>
      <c r="H810" s="44"/>
      <c r="I810" s="44"/>
      <c r="J810" s="49"/>
      <c r="K810" s="48"/>
      <c r="L810" s="198"/>
      <c r="M810" s="64"/>
      <c r="N810" s="204"/>
      <c r="O810" s="45"/>
      <c r="P810" s="45"/>
      <c r="Q810" s="45"/>
      <c r="R810" s="45"/>
      <c r="S810" s="45"/>
      <c r="T810" s="45"/>
      <c r="U810" s="45"/>
    </row>
    <row r="811" spans="1:21" ht="18.75" customHeight="1" x14ac:dyDescent="0.3">
      <c r="A811" s="47"/>
      <c r="B811" s="45"/>
      <c r="C811" s="46"/>
      <c r="D811" s="46"/>
      <c r="E811" s="46"/>
      <c r="F811" s="46"/>
      <c r="G811" s="44"/>
      <c r="H811" s="44"/>
      <c r="I811" s="44"/>
      <c r="J811" s="49"/>
      <c r="K811" s="48"/>
      <c r="L811" s="198"/>
      <c r="M811" s="64"/>
      <c r="N811" s="204"/>
      <c r="O811" s="45"/>
      <c r="P811" s="45"/>
      <c r="Q811" s="45"/>
      <c r="R811" s="45"/>
      <c r="S811" s="45"/>
      <c r="T811" s="45"/>
      <c r="U811" s="45"/>
    </row>
    <row r="812" spans="1:21" ht="18.75" customHeight="1" x14ac:dyDescent="0.3">
      <c r="A812" s="47"/>
      <c r="B812" s="45"/>
      <c r="C812" s="46"/>
      <c r="D812" s="46"/>
      <c r="E812" s="46"/>
      <c r="F812" s="46"/>
      <c r="G812" s="44"/>
      <c r="H812" s="44"/>
      <c r="I812" s="44"/>
      <c r="J812" s="49"/>
      <c r="K812" s="48"/>
      <c r="L812" s="198"/>
      <c r="M812" s="64"/>
      <c r="N812" s="204"/>
      <c r="O812" s="45"/>
      <c r="P812" s="45"/>
      <c r="Q812" s="45"/>
      <c r="R812" s="45"/>
      <c r="S812" s="45"/>
      <c r="T812" s="45"/>
      <c r="U812" s="45"/>
    </row>
    <row r="813" spans="1:21" ht="18.75" customHeight="1" x14ac:dyDescent="0.3">
      <c r="A813" s="47"/>
      <c r="B813" s="45"/>
      <c r="C813" s="46"/>
      <c r="D813" s="46"/>
      <c r="E813" s="46"/>
      <c r="F813" s="46"/>
      <c r="G813" s="44"/>
      <c r="H813" s="44"/>
      <c r="I813" s="44"/>
      <c r="J813" s="49"/>
      <c r="K813" s="48"/>
      <c r="L813" s="198"/>
      <c r="M813" s="64"/>
      <c r="N813" s="204"/>
      <c r="O813" s="45"/>
      <c r="P813" s="45"/>
      <c r="Q813" s="45"/>
      <c r="R813" s="45"/>
      <c r="S813" s="45"/>
      <c r="T813" s="45"/>
      <c r="U813" s="45"/>
    </row>
    <row r="814" spans="1:21" ht="18.75" customHeight="1" x14ac:dyDescent="0.3">
      <c r="A814" s="47"/>
      <c r="B814" s="45"/>
      <c r="C814" s="46"/>
      <c r="D814" s="46"/>
      <c r="E814" s="46"/>
      <c r="F814" s="46"/>
      <c r="G814" s="44"/>
      <c r="H814" s="44"/>
      <c r="I814" s="44"/>
      <c r="J814" s="49"/>
      <c r="K814" s="48"/>
      <c r="L814" s="198"/>
      <c r="M814" s="64"/>
      <c r="N814" s="204"/>
      <c r="O814" s="45"/>
      <c r="P814" s="45"/>
      <c r="Q814" s="45"/>
      <c r="R814" s="45"/>
      <c r="S814" s="45"/>
      <c r="T814" s="45"/>
      <c r="U814" s="45"/>
    </row>
    <row r="815" spans="1:21" ht="18.75" customHeight="1" x14ac:dyDescent="0.3">
      <c r="A815" s="47"/>
      <c r="B815" s="45"/>
      <c r="C815" s="46"/>
      <c r="D815" s="46"/>
      <c r="E815" s="46"/>
      <c r="F815" s="46"/>
      <c r="G815" s="44"/>
      <c r="H815" s="44"/>
      <c r="I815" s="44"/>
      <c r="J815" s="49"/>
      <c r="K815" s="48"/>
      <c r="L815" s="198"/>
      <c r="M815" s="64"/>
      <c r="N815" s="204"/>
      <c r="O815" s="45"/>
      <c r="P815" s="45"/>
      <c r="Q815" s="45"/>
      <c r="R815" s="45"/>
      <c r="S815" s="45"/>
      <c r="T815" s="45"/>
      <c r="U815" s="45"/>
    </row>
    <row r="816" spans="1:21" ht="18.75" customHeight="1" x14ac:dyDescent="0.3">
      <c r="A816" s="47"/>
      <c r="B816" s="45"/>
      <c r="C816" s="46"/>
      <c r="D816" s="46"/>
      <c r="E816" s="46"/>
      <c r="F816" s="46"/>
      <c r="G816" s="44"/>
      <c r="H816" s="44"/>
      <c r="I816" s="44"/>
      <c r="J816" s="49"/>
      <c r="K816" s="48"/>
      <c r="L816" s="198"/>
      <c r="M816" s="64"/>
      <c r="N816" s="204"/>
      <c r="O816" s="45"/>
      <c r="P816" s="45"/>
      <c r="Q816" s="45"/>
      <c r="R816" s="45"/>
      <c r="S816" s="45"/>
      <c r="T816" s="45"/>
      <c r="U816" s="45"/>
    </row>
    <row r="817" spans="1:21" ht="18.75" customHeight="1" x14ac:dyDescent="0.3">
      <c r="A817" s="47"/>
      <c r="B817" s="45"/>
      <c r="C817" s="46"/>
      <c r="D817" s="46"/>
      <c r="E817" s="46"/>
      <c r="F817" s="46"/>
      <c r="G817" s="44"/>
      <c r="H817" s="44"/>
      <c r="I817" s="44"/>
      <c r="J817" s="49"/>
      <c r="K817" s="48"/>
      <c r="L817" s="198"/>
      <c r="M817" s="64"/>
      <c r="N817" s="204"/>
      <c r="O817" s="45"/>
      <c r="P817" s="45"/>
      <c r="Q817" s="45"/>
      <c r="R817" s="45"/>
      <c r="S817" s="45"/>
      <c r="T817" s="45"/>
      <c r="U817" s="45"/>
    </row>
    <row r="818" spans="1:21" ht="18.75" customHeight="1" x14ac:dyDescent="0.3">
      <c r="A818" s="47"/>
      <c r="B818" s="45"/>
      <c r="C818" s="46"/>
      <c r="D818" s="46"/>
      <c r="E818" s="46"/>
      <c r="F818" s="46"/>
      <c r="G818" s="44"/>
      <c r="H818" s="44"/>
      <c r="I818" s="44"/>
      <c r="J818" s="49"/>
      <c r="K818" s="48"/>
      <c r="L818" s="198"/>
      <c r="M818" s="64"/>
      <c r="N818" s="204"/>
      <c r="O818" s="45"/>
      <c r="P818" s="45"/>
      <c r="Q818" s="45"/>
      <c r="R818" s="45"/>
      <c r="S818" s="45"/>
      <c r="T818" s="45"/>
      <c r="U818" s="45"/>
    </row>
    <row r="819" spans="1:21" ht="18.75" customHeight="1" x14ac:dyDescent="0.3">
      <c r="A819" s="47"/>
      <c r="B819" s="45"/>
      <c r="C819" s="46"/>
      <c r="D819" s="46"/>
      <c r="E819" s="46"/>
      <c r="F819" s="46"/>
      <c r="G819" s="44"/>
      <c r="H819" s="44"/>
      <c r="I819" s="44"/>
      <c r="J819" s="49"/>
      <c r="K819" s="48"/>
      <c r="L819" s="198"/>
      <c r="M819" s="64"/>
      <c r="N819" s="204"/>
      <c r="O819" s="45"/>
      <c r="P819" s="45"/>
      <c r="Q819" s="45"/>
      <c r="R819" s="45"/>
      <c r="S819" s="45"/>
      <c r="T819" s="45"/>
      <c r="U819" s="45"/>
    </row>
    <row r="820" spans="1:21" ht="18.75" customHeight="1" x14ac:dyDescent="0.3">
      <c r="A820" s="47"/>
      <c r="B820" s="45"/>
      <c r="C820" s="46"/>
      <c r="D820" s="46"/>
      <c r="E820" s="46"/>
      <c r="F820" s="46"/>
      <c r="G820" s="44"/>
      <c r="H820" s="44"/>
      <c r="I820" s="44"/>
      <c r="J820" s="49"/>
      <c r="K820" s="48"/>
      <c r="L820" s="198"/>
      <c r="M820" s="64"/>
      <c r="N820" s="204"/>
      <c r="O820" s="45"/>
      <c r="P820" s="45"/>
      <c r="Q820" s="45"/>
      <c r="R820" s="45"/>
      <c r="S820" s="45"/>
      <c r="T820" s="45"/>
      <c r="U820" s="45"/>
    </row>
    <row r="821" spans="1:21" ht="18.75" customHeight="1" x14ac:dyDescent="0.3">
      <c r="A821" s="47"/>
      <c r="B821" s="45"/>
      <c r="C821" s="46"/>
      <c r="D821" s="46"/>
      <c r="E821" s="46"/>
      <c r="F821" s="46"/>
      <c r="G821" s="44"/>
      <c r="H821" s="44"/>
      <c r="I821" s="44"/>
      <c r="J821" s="49"/>
      <c r="K821" s="48"/>
      <c r="L821" s="198"/>
      <c r="M821" s="64"/>
      <c r="N821" s="204"/>
      <c r="O821" s="45"/>
      <c r="P821" s="45"/>
      <c r="Q821" s="45"/>
      <c r="R821" s="45"/>
      <c r="S821" s="45"/>
      <c r="T821" s="45"/>
      <c r="U821" s="45"/>
    </row>
    <row r="822" spans="1:21" ht="18.75" customHeight="1" x14ac:dyDescent="0.3">
      <c r="A822" s="47"/>
      <c r="B822" s="45"/>
      <c r="C822" s="46"/>
      <c r="D822" s="46"/>
      <c r="E822" s="46"/>
      <c r="F822" s="46"/>
      <c r="G822" s="44"/>
      <c r="H822" s="44"/>
      <c r="I822" s="44"/>
      <c r="J822" s="49"/>
      <c r="K822" s="48"/>
      <c r="L822" s="198"/>
      <c r="M822" s="64"/>
      <c r="N822" s="204"/>
      <c r="O822" s="45"/>
      <c r="P822" s="45"/>
      <c r="Q822" s="45"/>
      <c r="R822" s="45"/>
      <c r="S822" s="45"/>
      <c r="T822" s="45"/>
      <c r="U822" s="45"/>
    </row>
    <row r="823" spans="1:21" ht="18.75" customHeight="1" x14ac:dyDescent="0.3">
      <c r="A823" s="47"/>
      <c r="B823" s="45"/>
      <c r="C823" s="46"/>
      <c r="D823" s="46"/>
      <c r="E823" s="46"/>
      <c r="F823" s="46"/>
      <c r="G823" s="44"/>
      <c r="H823" s="44"/>
      <c r="I823" s="44"/>
      <c r="J823" s="49"/>
      <c r="K823" s="48"/>
      <c r="L823" s="198"/>
      <c r="M823" s="64"/>
      <c r="N823" s="204"/>
      <c r="O823" s="45"/>
      <c r="P823" s="45"/>
      <c r="Q823" s="45"/>
      <c r="R823" s="45"/>
      <c r="S823" s="45"/>
      <c r="T823" s="45"/>
      <c r="U823" s="45"/>
    </row>
    <row r="824" spans="1:21" ht="18.75" customHeight="1" x14ac:dyDescent="0.3">
      <c r="A824" s="47"/>
      <c r="B824" s="45"/>
      <c r="C824" s="46"/>
      <c r="D824" s="46"/>
      <c r="E824" s="46"/>
      <c r="F824" s="46"/>
      <c r="G824" s="44"/>
      <c r="H824" s="44"/>
      <c r="I824" s="44"/>
      <c r="J824" s="49"/>
      <c r="K824" s="48"/>
      <c r="L824" s="198"/>
      <c r="M824" s="64"/>
      <c r="N824" s="204"/>
      <c r="O824" s="45"/>
      <c r="P824" s="45"/>
      <c r="Q824" s="45"/>
      <c r="R824" s="45"/>
      <c r="S824" s="45"/>
      <c r="T824" s="45"/>
      <c r="U824" s="45"/>
    </row>
    <row r="825" spans="1:21" ht="18.75" customHeight="1" x14ac:dyDescent="0.3">
      <c r="A825" s="47"/>
      <c r="B825" s="45"/>
      <c r="C825" s="46"/>
      <c r="D825" s="46"/>
      <c r="E825" s="46"/>
      <c r="F825" s="46"/>
      <c r="G825" s="44"/>
      <c r="H825" s="44"/>
      <c r="I825" s="44"/>
      <c r="J825" s="49"/>
      <c r="K825" s="48"/>
      <c r="L825" s="198"/>
      <c r="M825" s="64"/>
      <c r="N825" s="204"/>
      <c r="O825" s="45"/>
      <c r="P825" s="45"/>
      <c r="Q825" s="45"/>
      <c r="R825" s="45"/>
      <c r="S825" s="45"/>
      <c r="T825" s="45"/>
      <c r="U825" s="45"/>
    </row>
    <row r="826" spans="1:21" ht="18.75" customHeight="1" x14ac:dyDescent="0.3">
      <c r="A826" s="47"/>
      <c r="B826" s="45"/>
      <c r="C826" s="46"/>
      <c r="D826" s="46"/>
      <c r="E826" s="46"/>
      <c r="F826" s="46"/>
      <c r="G826" s="44"/>
      <c r="H826" s="44"/>
      <c r="I826" s="44"/>
      <c r="J826" s="49"/>
      <c r="K826" s="48"/>
      <c r="L826" s="198"/>
      <c r="M826" s="64"/>
      <c r="N826" s="204"/>
      <c r="O826" s="45"/>
      <c r="P826" s="45"/>
      <c r="Q826" s="45"/>
      <c r="R826" s="45"/>
      <c r="S826" s="45"/>
      <c r="T826" s="45"/>
      <c r="U826" s="45"/>
    </row>
    <row r="827" spans="1:21" ht="18.75" customHeight="1" x14ac:dyDescent="0.3">
      <c r="A827" s="47"/>
      <c r="B827" s="45"/>
      <c r="C827" s="46"/>
      <c r="D827" s="46"/>
      <c r="E827" s="46"/>
      <c r="F827" s="46"/>
      <c r="G827" s="44"/>
      <c r="H827" s="44"/>
      <c r="I827" s="44"/>
      <c r="J827" s="49"/>
      <c r="K827" s="48"/>
      <c r="L827" s="198"/>
      <c r="M827" s="64"/>
      <c r="N827" s="204"/>
      <c r="O827" s="45"/>
      <c r="P827" s="45"/>
      <c r="Q827" s="45"/>
      <c r="R827" s="45"/>
      <c r="S827" s="45"/>
      <c r="T827" s="45"/>
      <c r="U827" s="45"/>
    </row>
    <row r="828" spans="1:21" ht="18.75" customHeight="1" x14ac:dyDescent="0.3">
      <c r="A828" s="47"/>
      <c r="B828" s="45"/>
      <c r="C828" s="46"/>
      <c r="D828" s="46"/>
      <c r="E828" s="46"/>
      <c r="F828" s="46"/>
      <c r="G828" s="44"/>
      <c r="H828" s="44"/>
      <c r="I828" s="44"/>
      <c r="J828" s="49"/>
      <c r="K828" s="48"/>
      <c r="L828" s="198"/>
      <c r="M828" s="64"/>
      <c r="N828" s="204"/>
      <c r="O828" s="45"/>
      <c r="P828" s="45"/>
      <c r="Q828" s="45"/>
      <c r="R828" s="45"/>
      <c r="S828" s="45"/>
      <c r="T828" s="45"/>
      <c r="U828" s="45"/>
    </row>
    <row r="829" spans="1:21" ht="18.75" customHeight="1" x14ac:dyDescent="0.3">
      <c r="A829" s="47"/>
      <c r="B829" s="45"/>
      <c r="C829" s="46"/>
      <c r="D829" s="46"/>
      <c r="E829" s="46"/>
      <c r="F829" s="46"/>
      <c r="G829" s="44"/>
      <c r="H829" s="44"/>
      <c r="I829" s="44"/>
      <c r="J829" s="49"/>
      <c r="K829" s="48"/>
      <c r="L829" s="198"/>
      <c r="M829" s="64"/>
      <c r="N829" s="204"/>
      <c r="O829" s="45"/>
      <c r="P829" s="45"/>
      <c r="Q829" s="45"/>
      <c r="R829" s="45"/>
      <c r="S829" s="45"/>
      <c r="T829" s="45"/>
      <c r="U829" s="45"/>
    </row>
    <row r="830" spans="1:21" ht="18.75" customHeight="1" x14ac:dyDescent="0.3">
      <c r="A830" s="47"/>
      <c r="B830" s="45"/>
      <c r="C830" s="46"/>
      <c r="D830" s="46"/>
      <c r="E830" s="46"/>
      <c r="F830" s="46"/>
      <c r="G830" s="44"/>
      <c r="H830" s="44"/>
      <c r="I830" s="44"/>
      <c r="J830" s="49"/>
      <c r="K830" s="48"/>
      <c r="L830" s="198"/>
      <c r="M830" s="64"/>
      <c r="N830" s="204"/>
      <c r="O830" s="45"/>
      <c r="P830" s="45"/>
      <c r="Q830" s="45"/>
      <c r="R830" s="45"/>
      <c r="S830" s="45"/>
      <c r="T830" s="45"/>
      <c r="U830" s="45"/>
    </row>
    <row r="831" spans="1:21" ht="18.75" customHeight="1" x14ac:dyDescent="0.3">
      <c r="A831" s="47"/>
      <c r="B831" s="45"/>
      <c r="C831" s="46"/>
      <c r="D831" s="46"/>
      <c r="E831" s="46"/>
      <c r="F831" s="46"/>
      <c r="G831" s="44"/>
      <c r="H831" s="44"/>
      <c r="I831" s="44"/>
      <c r="J831" s="49"/>
      <c r="K831" s="48"/>
      <c r="L831" s="198"/>
      <c r="M831" s="64"/>
      <c r="N831" s="204"/>
      <c r="O831" s="45"/>
      <c r="P831" s="45"/>
      <c r="Q831" s="45"/>
      <c r="R831" s="45"/>
      <c r="S831" s="45"/>
      <c r="T831" s="45"/>
      <c r="U831" s="45"/>
    </row>
    <row r="832" spans="1:21" ht="18.75" customHeight="1" x14ac:dyDescent="0.3">
      <c r="A832" s="47"/>
      <c r="B832" s="45"/>
      <c r="C832" s="46"/>
      <c r="D832" s="46"/>
      <c r="E832" s="46"/>
      <c r="F832" s="46"/>
      <c r="G832" s="44"/>
      <c r="H832" s="44"/>
      <c r="I832" s="44"/>
      <c r="J832" s="49"/>
      <c r="K832" s="48"/>
      <c r="L832" s="198"/>
      <c r="M832" s="64"/>
      <c r="N832" s="204"/>
      <c r="O832" s="45"/>
      <c r="P832" s="45"/>
      <c r="Q832" s="45"/>
      <c r="R832" s="45"/>
      <c r="S832" s="45"/>
      <c r="T832" s="45"/>
      <c r="U832" s="45"/>
    </row>
    <row r="833" spans="1:21" ht="18.75" customHeight="1" x14ac:dyDescent="0.3">
      <c r="A833" s="47"/>
      <c r="B833" s="45"/>
      <c r="C833" s="46"/>
      <c r="D833" s="46"/>
      <c r="E833" s="46"/>
      <c r="F833" s="46"/>
      <c r="G833" s="44"/>
      <c r="H833" s="44"/>
      <c r="I833" s="44"/>
      <c r="J833" s="49"/>
      <c r="K833" s="48"/>
      <c r="L833" s="198"/>
      <c r="M833" s="64"/>
      <c r="N833" s="204"/>
      <c r="O833" s="45"/>
      <c r="P833" s="45"/>
      <c r="Q833" s="45"/>
      <c r="R833" s="45"/>
      <c r="S833" s="45"/>
      <c r="T833" s="45"/>
      <c r="U833" s="45"/>
    </row>
    <row r="834" spans="1:21" ht="18.75" customHeight="1" x14ac:dyDescent="0.3">
      <c r="A834" s="47"/>
      <c r="B834" s="45"/>
      <c r="C834" s="46"/>
      <c r="D834" s="46"/>
      <c r="E834" s="46"/>
      <c r="F834" s="46"/>
      <c r="G834" s="44"/>
      <c r="H834" s="44"/>
      <c r="I834" s="44"/>
      <c r="J834" s="49"/>
      <c r="K834" s="48"/>
      <c r="L834" s="198"/>
      <c r="M834" s="64"/>
      <c r="N834" s="204"/>
      <c r="O834" s="45"/>
      <c r="P834" s="45"/>
      <c r="Q834" s="45"/>
      <c r="R834" s="45"/>
      <c r="S834" s="45"/>
      <c r="T834" s="45"/>
      <c r="U834" s="45"/>
    </row>
    <row r="835" spans="1:21" ht="18.75" customHeight="1" x14ac:dyDescent="0.3">
      <c r="A835" s="47"/>
      <c r="B835" s="45"/>
      <c r="C835" s="46"/>
      <c r="D835" s="46"/>
      <c r="E835" s="46"/>
      <c r="F835" s="46"/>
      <c r="G835" s="44"/>
      <c r="H835" s="44"/>
      <c r="I835" s="44"/>
      <c r="J835" s="49"/>
      <c r="K835" s="48"/>
      <c r="L835" s="198"/>
      <c r="M835" s="64"/>
      <c r="N835" s="204"/>
      <c r="O835" s="45"/>
      <c r="P835" s="45"/>
      <c r="Q835" s="45"/>
      <c r="R835" s="45"/>
      <c r="S835" s="45"/>
      <c r="T835" s="45"/>
      <c r="U835" s="45"/>
    </row>
    <row r="836" spans="1:21" ht="18.75" customHeight="1" x14ac:dyDescent="0.3">
      <c r="A836" s="47"/>
      <c r="B836" s="45"/>
      <c r="C836" s="46"/>
      <c r="D836" s="46"/>
      <c r="E836" s="46"/>
      <c r="F836" s="46"/>
      <c r="G836" s="44"/>
      <c r="H836" s="44"/>
      <c r="I836" s="44"/>
      <c r="J836" s="49"/>
      <c r="K836" s="48"/>
      <c r="L836" s="198"/>
      <c r="M836" s="64"/>
      <c r="N836" s="204"/>
      <c r="O836" s="45"/>
      <c r="P836" s="45"/>
      <c r="Q836" s="45"/>
      <c r="R836" s="45"/>
      <c r="S836" s="45"/>
      <c r="T836" s="45"/>
      <c r="U836" s="45"/>
    </row>
    <row r="837" spans="1:21" ht="18.75" customHeight="1" x14ac:dyDescent="0.3">
      <c r="A837" s="47"/>
      <c r="B837" s="45"/>
      <c r="C837" s="46"/>
      <c r="D837" s="46"/>
      <c r="E837" s="46"/>
      <c r="F837" s="46"/>
      <c r="G837" s="44"/>
      <c r="H837" s="44"/>
      <c r="I837" s="44"/>
      <c r="J837" s="49"/>
      <c r="K837" s="48"/>
      <c r="L837" s="198"/>
      <c r="M837" s="64"/>
      <c r="N837" s="204"/>
      <c r="O837" s="45"/>
      <c r="P837" s="45"/>
      <c r="Q837" s="45"/>
      <c r="R837" s="45"/>
      <c r="S837" s="45"/>
      <c r="T837" s="45"/>
      <c r="U837" s="45"/>
    </row>
    <row r="838" spans="1:21" ht="18.75" customHeight="1" x14ac:dyDescent="0.3">
      <c r="A838" s="47"/>
      <c r="B838" s="45"/>
      <c r="C838" s="46"/>
      <c r="D838" s="46"/>
      <c r="E838" s="46"/>
      <c r="F838" s="46"/>
      <c r="G838" s="44"/>
      <c r="H838" s="44"/>
      <c r="I838" s="44"/>
      <c r="J838" s="49"/>
      <c r="K838" s="48"/>
      <c r="L838" s="198"/>
      <c r="M838" s="64"/>
      <c r="N838" s="204"/>
      <c r="O838" s="45"/>
      <c r="P838" s="45"/>
      <c r="Q838" s="45"/>
      <c r="R838" s="45"/>
      <c r="S838" s="45"/>
      <c r="T838" s="45"/>
      <c r="U838" s="45"/>
    </row>
    <row r="839" spans="1:21" ht="18.75" customHeight="1" x14ac:dyDescent="0.3">
      <c r="A839" s="47"/>
      <c r="B839" s="45"/>
      <c r="C839" s="46"/>
      <c r="D839" s="46"/>
      <c r="E839" s="46"/>
      <c r="F839" s="46"/>
      <c r="G839" s="44"/>
      <c r="H839" s="44"/>
      <c r="I839" s="44"/>
      <c r="J839" s="49"/>
      <c r="K839" s="48"/>
      <c r="L839" s="198"/>
      <c r="M839" s="64"/>
      <c r="N839" s="204"/>
      <c r="O839" s="45"/>
      <c r="P839" s="45"/>
      <c r="Q839" s="45"/>
      <c r="R839" s="45"/>
      <c r="S839" s="45"/>
      <c r="T839" s="45"/>
      <c r="U839" s="45"/>
    </row>
    <row r="840" spans="1:21" ht="18.75" customHeight="1" x14ac:dyDescent="0.3">
      <c r="A840" s="47"/>
      <c r="B840" s="45"/>
      <c r="C840" s="46"/>
      <c r="D840" s="46"/>
      <c r="E840" s="46"/>
      <c r="F840" s="46"/>
      <c r="G840" s="44"/>
      <c r="H840" s="44"/>
      <c r="I840" s="44"/>
      <c r="J840" s="49"/>
      <c r="K840" s="48"/>
      <c r="L840" s="198"/>
      <c r="M840" s="64"/>
      <c r="N840" s="204"/>
      <c r="O840" s="45"/>
      <c r="P840" s="45"/>
      <c r="Q840" s="45"/>
      <c r="R840" s="45"/>
      <c r="S840" s="45"/>
      <c r="T840" s="45"/>
      <c r="U840" s="45"/>
    </row>
    <row r="841" spans="1:21" ht="18.75" customHeight="1" x14ac:dyDescent="0.3">
      <c r="A841" s="47"/>
      <c r="B841" s="45"/>
      <c r="C841" s="46"/>
      <c r="D841" s="46"/>
      <c r="E841" s="46"/>
      <c r="F841" s="46"/>
      <c r="G841" s="44"/>
      <c r="H841" s="44"/>
      <c r="I841" s="44"/>
      <c r="J841" s="49"/>
      <c r="K841" s="48"/>
      <c r="L841" s="198"/>
      <c r="M841" s="64"/>
      <c r="N841" s="204"/>
      <c r="O841" s="45"/>
      <c r="P841" s="45"/>
      <c r="Q841" s="45"/>
      <c r="R841" s="45"/>
      <c r="S841" s="45"/>
      <c r="T841" s="45"/>
      <c r="U841" s="45"/>
    </row>
    <row r="842" spans="1:21" ht="18.75" customHeight="1" x14ac:dyDescent="0.3">
      <c r="A842" s="47"/>
      <c r="B842" s="45"/>
      <c r="C842" s="46"/>
      <c r="D842" s="46"/>
      <c r="E842" s="46"/>
      <c r="F842" s="46"/>
      <c r="G842" s="44"/>
      <c r="H842" s="44"/>
      <c r="I842" s="44"/>
      <c r="J842" s="49"/>
      <c r="K842" s="48"/>
      <c r="L842" s="198"/>
      <c r="M842" s="64"/>
      <c r="N842" s="204"/>
      <c r="O842" s="45"/>
      <c r="P842" s="45"/>
      <c r="Q842" s="45"/>
      <c r="R842" s="45"/>
      <c r="S842" s="45"/>
      <c r="T842" s="45"/>
      <c r="U842" s="45"/>
    </row>
    <row r="843" spans="1:21" ht="18.75" customHeight="1" x14ac:dyDescent="0.3">
      <c r="A843" s="47"/>
      <c r="B843" s="45"/>
      <c r="C843" s="46"/>
      <c r="D843" s="46"/>
      <c r="E843" s="46"/>
      <c r="F843" s="46"/>
      <c r="G843" s="44"/>
      <c r="H843" s="44"/>
      <c r="I843" s="44"/>
      <c r="J843" s="49"/>
      <c r="K843" s="48"/>
      <c r="L843" s="198"/>
      <c r="M843" s="64"/>
      <c r="N843" s="204"/>
      <c r="O843" s="45"/>
      <c r="P843" s="45"/>
      <c r="Q843" s="45"/>
      <c r="R843" s="45"/>
      <c r="S843" s="45"/>
      <c r="T843" s="45"/>
      <c r="U843" s="45"/>
    </row>
    <row r="844" spans="1:21" ht="18.75" customHeight="1" x14ac:dyDescent="0.3">
      <c r="A844" s="47"/>
      <c r="B844" s="45"/>
      <c r="C844" s="46"/>
      <c r="D844" s="46"/>
      <c r="E844" s="46"/>
      <c r="F844" s="46"/>
      <c r="G844" s="44"/>
      <c r="H844" s="44"/>
      <c r="I844" s="44"/>
      <c r="J844" s="49"/>
      <c r="K844" s="48"/>
      <c r="L844" s="198"/>
      <c r="M844" s="64"/>
      <c r="N844" s="204"/>
      <c r="O844" s="45"/>
      <c r="P844" s="45"/>
      <c r="Q844" s="45"/>
      <c r="R844" s="45"/>
      <c r="S844" s="45"/>
      <c r="T844" s="45"/>
      <c r="U844" s="45"/>
    </row>
    <row r="845" spans="1:21" ht="18.75" customHeight="1" x14ac:dyDescent="0.3">
      <c r="A845" s="47"/>
      <c r="B845" s="45"/>
      <c r="C845" s="46"/>
      <c r="D845" s="46"/>
      <c r="E845" s="46"/>
      <c r="F845" s="46"/>
      <c r="G845" s="44"/>
      <c r="H845" s="44"/>
      <c r="I845" s="44"/>
      <c r="J845" s="49"/>
      <c r="K845" s="48"/>
      <c r="L845" s="198"/>
      <c r="M845" s="64"/>
      <c r="N845" s="204"/>
      <c r="O845" s="45"/>
      <c r="P845" s="45"/>
      <c r="Q845" s="45"/>
      <c r="R845" s="45"/>
      <c r="S845" s="45"/>
      <c r="T845" s="45"/>
      <c r="U845" s="45"/>
    </row>
    <row r="846" spans="1:21" ht="18.75" customHeight="1" x14ac:dyDescent="0.3">
      <c r="A846" s="47"/>
      <c r="B846" s="45"/>
      <c r="C846" s="46"/>
      <c r="D846" s="46"/>
      <c r="E846" s="46"/>
      <c r="F846" s="46"/>
      <c r="G846" s="44"/>
      <c r="H846" s="44"/>
      <c r="I846" s="44"/>
      <c r="J846" s="49"/>
      <c r="K846" s="48"/>
      <c r="L846" s="198"/>
      <c r="M846" s="64"/>
      <c r="N846" s="204"/>
      <c r="O846" s="45"/>
      <c r="P846" s="45"/>
      <c r="Q846" s="45"/>
      <c r="R846" s="45"/>
      <c r="S846" s="45"/>
      <c r="T846" s="45"/>
      <c r="U846" s="45"/>
    </row>
    <row r="847" spans="1:21" ht="18.75" customHeight="1" x14ac:dyDescent="0.3">
      <c r="A847" s="47"/>
      <c r="B847" s="45"/>
      <c r="C847" s="46"/>
      <c r="D847" s="46"/>
      <c r="E847" s="46"/>
      <c r="F847" s="46"/>
      <c r="G847" s="44"/>
      <c r="H847" s="44"/>
      <c r="I847" s="44"/>
      <c r="J847" s="49"/>
      <c r="K847" s="48"/>
      <c r="L847" s="198"/>
      <c r="M847" s="64"/>
      <c r="N847" s="204"/>
      <c r="O847" s="45"/>
      <c r="P847" s="45"/>
      <c r="Q847" s="45"/>
      <c r="R847" s="45"/>
      <c r="S847" s="45"/>
      <c r="T847" s="45"/>
      <c r="U847" s="45"/>
    </row>
    <row r="848" spans="1:21" ht="18.75" customHeight="1" x14ac:dyDescent="0.3">
      <c r="A848" s="47"/>
      <c r="B848" s="45"/>
      <c r="C848" s="46"/>
      <c r="D848" s="46"/>
      <c r="E848" s="46"/>
      <c r="F848" s="46"/>
      <c r="G848" s="44"/>
      <c r="H848" s="44"/>
      <c r="I848" s="44"/>
      <c r="J848" s="49"/>
      <c r="K848" s="48"/>
      <c r="L848" s="198"/>
      <c r="M848" s="64"/>
      <c r="N848" s="204"/>
      <c r="O848" s="45"/>
      <c r="P848" s="45"/>
      <c r="Q848" s="45"/>
      <c r="R848" s="45"/>
      <c r="S848" s="45"/>
      <c r="T848" s="45"/>
      <c r="U848" s="45"/>
    </row>
    <row r="849" spans="1:21" ht="18.75" customHeight="1" x14ac:dyDescent="0.3">
      <c r="A849" s="47"/>
      <c r="B849" s="45"/>
      <c r="C849" s="46"/>
      <c r="D849" s="46"/>
      <c r="E849" s="46"/>
      <c r="F849" s="46"/>
      <c r="G849" s="44"/>
      <c r="H849" s="44"/>
      <c r="I849" s="44"/>
      <c r="J849" s="49"/>
      <c r="K849" s="48"/>
      <c r="L849" s="198"/>
      <c r="M849" s="64"/>
      <c r="N849" s="204"/>
      <c r="O849" s="45"/>
      <c r="P849" s="45"/>
      <c r="Q849" s="45"/>
      <c r="R849" s="45"/>
      <c r="S849" s="45"/>
      <c r="T849" s="45"/>
      <c r="U849" s="45"/>
    </row>
    <row r="850" spans="1:21" ht="18.75" customHeight="1" x14ac:dyDescent="0.3">
      <c r="A850" s="47"/>
      <c r="B850" s="45"/>
      <c r="C850" s="46"/>
      <c r="D850" s="46"/>
      <c r="E850" s="46"/>
      <c r="F850" s="46"/>
      <c r="G850" s="44"/>
      <c r="H850" s="44"/>
      <c r="I850" s="44"/>
      <c r="J850" s="49"/>
      <c r="K850" s="48"/>
      <c r="L850" s="198"/>
      <c r="M850" s="64"/>
      <c r="N850" s="204"/>
      <c r="O850" s="45"/>
      <c r="P850" s="45"/>
      <c r="Q850" s="45"/>
      <c r="R850" s="45"/>
      <c r="S850" s="45"/>
      <c r="T850" s="45"/>
      <c r="U850" s="45"/>
    </row>
    <row r="851" spans="1:21" ht="18.75" customHeight="1" x14ac:dyDescent="0.3">
      <c r="A851" s="47"/>
      <c r="B851" s="45"/>
      <c r="C851" s="46"/>
      <c r="D851" s="46"/>
      <c r="E851" s="46"/>
      <c r="F851" s="46"/>
      <c r="G851" s="44"/>
      <c r="H851" s="44"/>
      <c r="I851" s="44"/>
      <c r="J851" s="49"/>
      <c r="K851" s="48"/>
      <c r="L851" s="198"/>
      <c r="M851" s="64"/>
      <c r="N851" s="204"/>
      <c r="O851" s="45"/>
      <c r="P851" s="45"/>
      <c r="Q851" s="45"/>
      <c r="R851" s="45"/>
      <c r="S851" s="45"/>
      <c r="T851" s="45"/>
      <c r="U851" s="45"/>
    </row>
    <row r="852" spans="1:21" ht="18.75" customHeight="1" x14ac:dyDescent="0.3">
      <c r="A852" s="47"/>
      <c r="B852" s="45"/>
      <c r="C852" s="46"/>
      <c r="D852" s="46"/>
      <c r="E852" s="46"/>
      <c r="F852" s="46"/>
      <c r="G852" s="44"/>
      <c r="H852" s="44"/>
      <c r="I852" s="44"/>
      <c r="J852" s="49"/>
      <c r="K852" s="48"/>
      <c r="L852" s="198"/>
      <c r="M852" s="64"/>
      <c r="N852" s="204"/>
      <c r="O852" s="45"/>
      <c r="P852" s="45"/>
      <c r="Q852" s="45"/>
      <c r="R852" s="45"/>
      <c r="S852" s="45"/>
      <c r="T852" s="45"/>
      <c r="U852" s="45"/>
    </row>
    <row r="853" spans="1:21" ht="18.75" customHeight="1" x14ac:dyDescent="0.3">
      <c r="A853" s="47"/>
      <c r="B853" s="45"/>
      <c r="C853" s="46"/>
      <c r="D853" s="46"/>
      <c r="E853" s="46"/>
      <c r="F853" s="46"/>
      <c r="G853" s="44"/>
      <c r="H853" s="44"/>
      <c r="I853" s="44"/>
      <c r="J853" s="49"/>
      <c r="K853" s="48"/>
      <c r="L853" s="198"/>
      <c r="M853" s="64"/>
      <c r="N853" s="204"/>
      <c r="O853" s="45"/>
      <c r="P853" s="45"/>
      <c r="Q853" s="45"/>
      <c r="R853" s="45"/>
      <c r="S853" s="45"/>
      <c r="T853" s="45"/>
      <c r="U853" s="45"/>
    </row>
    <row r="854" spans="1:21" ht="18.75" customHeight="1" x14ac:dyDescent="0.3">
      <c r="A854" s="47"/>
      <c r="B854" s="45"/>
      <c r="C854" s="46"/>
      <c r="D854" s="46"/>
      <c r="E854" s="46"/>
      <c r="F854" s="46"/>
      <c r="G854" s="44"/>
      <c r="H854" s="44"/>
      <c r="I854" s="44"/>
      <c r="J854" s="49"/>
      <c r="K854" s="48"/>
      <c r="L854" s="198"/>
      <c r="M854" s="64"/>
      <c r="N854" s="204"/>
      <c r="O854" s="45"/>
      <c r="P854" s="45"/>
      <c r="Q854" s="45"/>
      <c r="R854" s="45"/>
      <c r="S854" s="45"/>
      <c r="T854" s="45"/>
      <c r="U854" s="45"/>
    </row>
    <row r="855" spans="1:21" ht="18.75" customHeight="1" x14ac:dyDescent="0.3">
      <c r="A855" s="47"/>
      <c r="B855" s="45"/>
      <c r="C855" s="46"/>
      <c r="D855" s="46"/>
      <c r="E855" s="46"/>
      <c r="F855" s="46"/>
      <c r="G855" s="44"/>
      <c r="H855" s="44"/>
      <c r="I855" s="44"/>
      <c r="J855" s="49"/>
      <c r="K855" s="48"/>
      <c r="L855" s="198"/>
      <c r="M855" s="64"/>
      <c r="N855" s="204"/>
      <c r="O855" s="45"/>
      <c r="P855" s="45"/>
      <c r="Q855" s="45"/>
      <c r="R855" s="45"/>
      <c r="S855" s="45"/>
      <c r="T855" s="45"/>
      <c r="U855" s="45"/>
    </row>
    <row r="856" spans="1:21" ht="18.75" customHeight="1" x14ac:dyDescent="0.3">
      <c r="A856" s="47"/>
      <c r="B856" s="45"/>
      <c r="C856" s="46"/>
      <c r="D856" s="46"/>
      <c r="E856" s="46"/>
      <c r="F856" s="46"/>
      <c r="G856" s="44"/>
      <c r="H856" s="44"/>
      <c r="I856" s="44"/>
      <c r="J856" s="49"/>
      <c r="K856" s="48"/>
      <c r="L856" s="198"/>
      <c r="M856" s="64"/>
      <c r="N856" s="204"/>
      <c r="O856" s="45"/>
      <c r="P856" s="45"/>
      <c r="Q856" s="45"/>
      <c r="R856" s="45"/>
      <c r="S856" s="45"/>
      <c r="T856" s="45"/>
      <c r="U856" s="45"/>
    </row>
    <row r="857" spans="1:21" ht="18.75" customHeight="1" x14ac:dyDescent="0.3">
      <c r="A857" s="47"/>
      <c r="B857" s="45"/>
      <c r="C857" s="46"/>
      <c r="D857" s="46"/>
      <c r="E857" s="46"/>
      <c r="F857" s="46"/>
      <c r="G857" s="44"/>
      <c r="H857" s="44"/>
      <c r="I857" s="44"/>
      <c r="J857" s="49"/>
      <c r="K857" s="48"/>
      <c r="L857" s="198"/>
      <c r="M857" s="64"/>
      <c r="N857" s="204"/>
      <c r="O857" s="45"/>
      <c r="P857" s="45"/>
      <c r="Q857" s="45"/>
      <c r="R857" s="45"/>
      <c r="S857" s="45"/>
      <c r="T857" s="45"/>
      <c r="U857" s="45"/>
    </row>
    <row r="858" spans="1:21" ht="18.75" customHeight="1" x14ac:dyDescent="0.3">
      <c r="A858" s="47"/>
      <c r="B858" s="45"/>
      <c r="C858" s="46"/>
      <c r="D858" s="46"/>
      <c r="E858" s="46"/>
      <c r="F858" s="46"/>
      <c r="G858" s="44"/>
      <c r="H858" s="44"/>
      <c r="I858" s="44"/>
      <c r="J858" s="49"/>
      <c r="K858" s="48"/>
      <c r="L858" s="198"/>
      <c r="M858" s="64"/>
      <c r="N858" s="204"/>
      <c r="O858" s="45"/>
      <c r="P858" s="45"/>
      <c r="Q858" s="45"/>
      <c r="R858" s="45"/>
      <c r="S858" s="45"/>
      <c r="T858" s="45"/>
      <c r="U858" s="45"/>
    </row>
    <row r="859" spans="1:21" ht="18.75" customHeight="1" x14ac:dyDescent="0.3">
      <c r="A859" s="47"/>
      <c r="B859" s="45"/>
      <c r="C859" s="46"/>
      <c r="D859" s="46"/>
      <c r="E859" s="46"/>
      <c r="F859" s="46"/>
      <c r="G859" s="44"/>
      <c r="H859" s="44"/>
      <c r="I859" s="44"/>
      <c r="J859" s="49"/>
      <c r="K859" s="48"/>
      <c r="L859" s="198"/>
      <c r="M859" s="64"/>
      <c r="N859" s="204"/>
      <c r="O859" s="45"/>
      <c r="P859" s="45"/>
      <c r="Q859" s="45"/>
      <c r="R859" s="45"/>
      <c r="S859" s="45"/>
      <c r="T859" s="45"/>
      <c r="U859" s="45"/>
    </row>
    <row r="860" spans="1:21" ht="18.75" customHeight="1" x14ac:dyDescent="0.3">
      <c r="A860" s="47"/>
      <c r="B860" s="45"/>
      <c r="C860" s="46"/>
      <c r="D860" s="46"/>
      <c r="E860" s="46"/>
      <c r="F860" s="46"/>
      <c r="G860" s="44"/>
      <c r="H860" s="44"/>
      <c r="I860" s="44"/>
      <c r="J860" s="49"/>
      <c r="K860" s="48"/>
      <c r="L860" s="198"/>
      <c r="M860" s="64"/>
      <c r="N860" s="204"/>
      <c r="O860" s="45"/>
      <c r="P860" s="45"/>
      <c r="Q860" s="45"/>
      <c r="R860" s="45"/>
      <c r="S860" s="45"/>
      <c r="T860" s="45"/>
      <c r="U860" s="45"/>
    </row>
    <row r="861" spans="1:21" ht="18.75" customHeight="1" x14ac:dyDescent="0.3">
      <c r="A861" s="47"/>
      <c r="B861" s="45"/>
      <c r="C861" s="46"/>
      <c r="D861" s="46"/>
      <c r="E861" s="46"/>
      <c r="F861" s="46"/>
      <c r="G861" s="44"/>
      <c r="H861" s="44"/>
      <c r="I861" s="44"/>
      <c r="J861" s="49"/>
      <c r="K861" s="48"/>
      <c r="L861" s="198"/>
      <c r="M861" s="64"/>
      <c r="N861" s="204"/>
      <c r="O861" s="45"/>
      <c r="P861" s="45"/>
      <c r="Q861" s="45"/>
      <c r="R861" s="45"/>
      <c r="S861" s="45"/>
      <c r="T861" s="45"/>
      <c r="U861" s="45"/>
    </row>
    <row r="862" spans="1:21" ht="18.75" customHeight="1" x14ac:dyDescent="0.3">
      <c r="A862" s="47"/>
      <c r="B862" s="45"/>
      <c r="C862" s="46"/>
      <c r="D862" s="46"/>
      <c r="E862" s="46"/>
      <c r="F862" s="46"/>
      <c r="G862" s="44"/>
      <c r="H862" s="44"/>
      <c r="I862" s="44"/>
      <c r="J862" s="49"/>
      <c r="K862" s="48"/>
      <c r="L862" s="198"/>
      <c r="M862" s="64"/>
      <c r="N862" s="204"/>
      <c r="O862" s="45"/>
      <c r="P862" s="45"/>
      <c r="Q862" s="45"/>
      <c r="R862" s="45"/>
      <c r="S862" s="45"/>
      <c r="T862" s="45"/>
      <c r="U862" s="45"/>
    </row>
    <row r="863" spans="1:21" ht="18.75" customHeight="1" x14ac:dyDescent="0.3">
      <c r="A863" s="47"/>
      <c r="B863" s="45"/>
      <c r="C863" s="46"/>
      <c r="D863" s="46"/>
      <c r="E863" s="46"/>
      <c r="F863" s="46"/>
      <c r="G863" s="44"/>
      <c r="H863" s="44"/>
      <c r="I863" s="44"/>
      <c r="J863" s="49"/>
      <c r="K863" s="48"/>
      <c r="L863" s="198"/>
      <c r="M863" s="64"/>
      <c r="N863" s="204"/>
      <c r="O863" s="45"/>
      <c r="P863" s="45"/>
      <c r="Q863" s="45"/>
      <c r="R863" s="45"/>
      <c r="S863" s="45"/>
      <c r="T863" s="45"/>
      <c r="U863" s="45"/>
    </row>
    <row r="864" spans="1:21" ht="18.75" customHeight="1" x14ac:dyDescent="0.3">
      <c r="A864" s="47"/>
      <c r="B864" s="45"/>
      <c r="C864" s="46"/>
      <c r="D864" s="46"/>
      <c r="E864" s="46"/>
      <c r="F864" s="46"/>
      <c r="G864" s="44"/>
      <c r="H864" s="44"/>
      <c r="I864" s="44"/>
      <c r="J864" s="49"/>
      <c r="K864" s="48"/>
      <c r="L864" s="198"/>
      <c r="M864" s="64"/>
      <c r="N864" s="204"/>
      <c r="O864" s="45"/>
      <c r="P864" s="45"/>
      <c r="Q864" s="45"/>
      <c r="R864" s="45"/>
      <c r="S864" s="45"/>
      <c r="T864" s="45"/>
      <c r="U864" s="45"/>
    </row>
    <row r="865" spans="1:21" ht="18.75" customHeight="1" x14ac:dyDescent="0.3">
      <c r="A865" s="47"/>
      <c r="B865" s="45"/>
      <c r="C865" s="46"/>
      <c r="D865" s="46"/>
      <c r="E865" s="46"/>
      <c r="F865" s="46"/>
      <c r="G865" s="44"/>
      <c r="H865" s="44"/>
      <c r="I865" s="44"/>
      <c r="J865" s="49"/>
      <c r="K865" s="48"/>
      <c r="L865" s="198"/>
      <c r="M865" s="64"/>
      <c r="N865" s="204"/>
      <c r="O865" s="45"/>
      <c r="P865" s="45"/>
      <c r="Q865" s="45"/>
      <c r="R865" s="45"/>
      <c r="S865" s="45"/>
      <c r="T865" s="45"/>
      <c r="U865" s="45"/>
    </row>
    <row r="866" spans="1:21" ht="18.75" customHeight="1" x14ac:dyDescent="0.3">
      <c r="A866" s="47"/>
      <c r="B866" s="45"/>
      <c r="C866" s="46"/>
      <c r="D866" s="46"/>
      <c r="E866" s="46"/>
      <c r="F866" s="46"/>
      <c r="G866" s="44"/>
      <c r="H866" s="44"/>
      <c r="I866" s="44"/>
      <c r="J866" s="49"/>
      <c r="K866" s="48"/>
      <c r="L866" s="198"/>
      <c r="M866" s="64"/>
      <c r="N866" s="204"/>
      <c r="O866" s="45"/>
      <c r="P866" s="45"/>
      <c r="Q866" s="45"/>
      <c r="R866" s="45"/>
      <c r="S866" s="45"/>
      <c r="T866" s="45"/>
      <c r="U866" s="45"/>
    </row>
    <row r="867" spans="1:21" ht="18.75" customHeight="1" x14ac:dyDescent="0.3">
      <c r="A867" s="47"/>
      <c r="B867" s="45"/>
      <c r="C867" s="46"/>
      <c r="D867" s="46"/>
      <c r="E867" s="46"/>
      <c r="F867" s="46"/>
      <c r="G867" s="44"/>
      <c r="H867" s="44"/>
      <c r="I867" s="44"/>
      <c r="J867" s="49"/>
      <c r="K867" s="48"/>
      <c r="L867" s="198"/>
      <c r="M867" s="64"/>
      <c r="N867" s="204"/>
      <c r="O867" s="45"/>
      <c r="P867" s="45"/>
      <c r="Q867" s="45"/>
      <c r="R867" s="45"/>
      <c r="S867" s="45"/>
      <c r="T867" s="45"/>
      <c r="U867" s="45"/>
    </row>
    <row r="868" spans="1:21" ht="18.75" customHeight="1" x14ac:dyDescent="0.3">
      <c r="A868" s="47"/>
      <c r="B868" s="45"/>
      <c r="C868" s="46"/>
      <c r="D868" s="46"/>
      <c r="E868" s="46"/>
      <c r="F868" s="46"/>
      <c r="G868" s="44"/>
      <c r="H868" s="44"/>
      <c r="I868" s="44"/>
      <c r="J868" s="49"/>
      <c r="K868" s="48"/>
      <c r="L868" s="198"/>
      <c r="M868" s="64"/>
      <c r="N868" s="204"/>
      <c r="O868" s="45"/>
      <c r="P868" s="45"/>
      <c r="Q868" s="45"/>
      <c r="R868" s="45"/>
      <c r="S868" s="45"/>
      <c r="T868" s="45"/>
      <c r="U868" s="45"/>
    </row>
    <row r="869" spans="1:21" ht="18.75" customHeight="1" x14ac:dyDescent="0.3">
      <c r="A869" s="47"/>
      <c r="B869" s="45"/>
      <c r="C869" s="46"/>
      <c r="D869" s="46"/>
      <c r="E869" s="46"/>
      <c r="F869" s="46"/>
      <c r="G869" s="44"/>
      <c r="H869" s="44"/>
      <c r="I869" s="44"/>
      <c r="J869" s="49"/>
      <c r="K869" s="48"/>
      <c r="L869" s="198"/>
      <c r="M869" s="64"/>
      <c r="N869" s="204"/>
      <c r="O869" s="45"/>
      <c r="P869" s="45"/>
      <c r="Q869" s="45"/>
      <c r="R869" s="45"/>
      <c r="S869" s="45"/>
      <c r="T869" s="45"/>
      <c r="U869" s="45"/>
    </row>
    <row r="870" spans="1:21" ht="18.75" customHeight="1" x14ac:dyDescent="0.3">
      <c r="A870" s="47"/>
      <c r="B870" s="45"/>
      <c r="C870" s="46"/>
      <c r="D870" s="46"/>
      <c r="E870" s="46"/>
      <c r="F870" s="46"/>
      <c r="G870" s="44"/>
      <c r="H870" s="44"/>
      <c r="I870" s="44"/>
      <c r="J870" s="49"/>
      <c r="K870" s="48"/>
      <c r="L870" s="198"/>
      <c r="M870" s="64"/>
      <c r="N870" s="204"/>
      <c r="O870" s="45"/>
      <c r="P870" s="45"/>
      <c r="Q870" s="45"/>
      <c r="R870" s="45"/>
      <c r="S870" s="45"/>
      <c r="T870" s="45"/>
      <c r="U870" s="45"/>
    </row>
    <row r="871" spans="1:21" ht="18.75" customHeight="1" x14ac:dyDescent="0.3">
      <c r="A871" s="47"/>
      <c r="B871" s="45"/>
      <c r="C871" s="46"/>
      <c r="D871" s="46"/>
      <c r="E871" s="46"/>
      <c r="F871" s="46"/>
      <c r="G871" s="44"/>
      <c r="H871" s="44"/>
      <c r="I871" s="44"/>
      <c r="J871" s="49"/>
      <c r="K871" s="48"/>
      <c r="L871" s="198"/>
      <c r="M871" s="64"/>
      <c r="N871" s="204"/>
      <c r="O871" s="45"/>
      <c r="P871" s="45"/>
      <c r="Q871" s="45"/>
      <c r="R871" s="45"/>
      <c r="S871" s="45"/>
      <c r="T871" s="45"/>
      <c r="U871" s="45"/>
    </row>
    <row r="872" spans="1:21" ht="18.75" customHeight="1" x14ac:dyDescent="0.3">
      <c r="A872" s="47"/>
      <c r="B872" s="45"/>
      <c r="C872" s="46"/>
      <c r="D872" s="46"/>
      <c r="E872" s="46"/>
      <c r="F872" s="46"/>
      <c r="G872" s="44"/>
      <c r="H872" s="44"/>
      <c r="I872" s="44"/>
      <c r="J872" s="49"/>
      <c r="K872" s="48"/>
      <c r="L872" s="198"/>
      <c r="M872" s="64"/>
      <c r="N872" s="204"/>
      <c r="O872" s="45"/>
      <c r="P872" s="45"/>
      <c r="Q872" s="45"/>
      <c r="R872" s="45"/>
      <c r="S872" s="45"/>
      <c r="T872" s="45"/>
      <c r="U872" s="45"/>
    </row>
    <row r="873" spans="1:21" ht="18.75" customHeight="1" x14ac:dyDescent="0.3">
      <c r="A873" s="47"/>
      <c r="B873" s="45"/>
      <c r="C873" s="46"/>
      <c r="D873" s="46"/>
      <c r="E873" s="46"/>
      <c r="F873" s="46"/>
      <c r="G873" s="44"/>
      <c r="H873" s="44"/>
      <c r="I873" s="44"/>
      <c r="J873" s="49"/>
      <c r="K873" s="48"/>
      <c r="L873" s="198"/>
      <c r="M873" s="64"/>
      <c r="N873" s="204"/>
      <c r="O873" s="45"/>
      <c r="P873" s="45"/>
      <c r="Q873" s="45"/>
      <c r="R873" s="45"/>
      <c r="S873" s="45"/>
      <c r="T873" s="45"/>
      <c r="U873" s="45"/>
    </row>
    <row r="874" spans="1:21" ht="18.75" customHeight="1" x14ac:dyDescent="0.3">
      <c r="A874" s="47"/>
      <c r="B874" s="45"/>
      <c r="C874" s="46"/>
      <c r="D874" s="46"/>
      <c r="E874" s="46"/>
      <c r="F874" s="46"/>
      <c r="G874" s="44"/>
      <c r="H874" s="44"/>
      <c r="I874" s="44"/>
      <c r="J874" s="49"/>
      <c r="K874" s="48"/>
      <c r="L874" s="198"/>
      <c r="M874" s="64"/>
      <c r="N874" s="204"/>
      <c r="O874" s="45"/>
      <c r="P874" s="45"/>
      <c r="Q874" s="45"/>
      <c r="R874" s="45"/>
      <c r="S874" s="45"/>
      <c r="T874" s="45"/>
      <c r="U874" s="45"/>
    </row>
    <row r="875" spans="1:21" ht="18.75" customHeight="1" x14ac:dyDescent="0.3">
      <c r="A875" s="47"/>
      <c r="B875" s="45"/>
      <c r="C875" s="46"/>
      <c r="D875" s="46"/>
      <c r="E875" s="46"/>
      <c r="F875" s="46"/>
      <c r="G875" s="44"/>
      <c r="H875" s="44"/>
      <c r="I875" s="44"/>
      <c r="J875" s="49"/>
      <c r="K875" s="48"/>
      <c r="L875" s="198"/>
      <c r="M875" s="64"/>
      <c r="N875" s="204"/>
      <c r="O875" s="45"/>
      <c r="P875" s="45"/>
      <c r="Q875" s="45"/>
      <c r="R875" s="45"/>
      <c r="S875" s="45"/>
      <c r="T875" s="45"/>
      <c r="U875" s="45"/>
    </row>
    <row r="876" spans="1:21" ht="18.75" customHeight="1" x14ac:dyDescent="0.3">
      <c r="A876" s="47"/>
      <c r="B876" s="45"/>
      <c r="C876" s="46"/>
      <c r="D876" s="46"/>
      <c r="E876" s="46"/>
      <c r="F876" s="46"/>
      <c r="G876" s="44"/>
      <c r="H876" s="44"/>
      <c r="I876" s="44"/>
      <c r="J876" s="49"/>
      <c r="K876" s="48"/>
      <c r="L876" s="198"/>
      <c r="M876" s="64"/>
      <c r="N876" s="204"/>
      <c r="O876" s="45"/>
      <c r="P876" s="45"/>
      <c r="Q876" s="45"/>
      <c r="R876" s="45"/>
      <c r="S876" s="45"/>
      <c r="T876" s="45"/>
      <c r="U876" s="45"/>
    </row>
    <row r="877" spans="1:21" ht="18.75" customHeight="1" x14ac:dyDescent="0.3">
      <c r="A877" s="47"/>
      <c r="B877" s="45"/>
      <c r="C877" s="46"/>
      <c r="D877" s="46"/>
      <c r="E877" s="46"/>
      <c r="F877" s="46"/>
      <c r="G877" s="44"/>
      <c r="H877" s="44"/>
      <c r="I877" s="44"/>
      <c r="J877" s="49"/>
      <c r="K877" s="48"/>
      <c r="L877" s="198"/>
      <c r="M877" s="64"/>
      <c r="N877" s="204"/>
      <c r="O877" s="45"/>
      <c r="P877" s="45"/>
      <c r="Q877" s="45"/>
      <c r="R877" s="45"/>
      <c r="S877" s="45"/>
      <c r="T877" s="45"/>
      <c r="U877" s="45"/>
    </row>
    <row r="878" spans="1:21" ht="18.75" customHeight="1" x14ac:dyDescent="0.3">
      <c r="A878" s="47"/>
      <c r="B878" s="45"/>
      <c r="C878" s="46"/>
      <c r="D878" s="46"/>
      <c r="E878" s="46"/>
      <c r="F878" s="46"/>
      <c r="G878" s="44"/>
      <c r="H878" s="44"/>
      <c r="I878" s="44"/>
      <c r="J878" s="49"/>
      <c r="K878" s="48"/>
      <c r="L878" s="198"/>
      <c r="M878" s="64"/>
      <c r="N878" s="204"/>
      <c r="O878" s="45"/>
      <c r="P878" s="45"/>
      <c r="Q878" s="45"/>
      <c r="R878" s="45"/>
      <c r="S878" s="45"/>
      <c r="T878" s="45"/>
      <c r="U878" s="45"/>
    </row>
    <row r="879" spans="1:21" ht="18.75" customHeight="1" x14ac:dyDescent="0.3">
      <c r="A879" s="47"/>
      <c r="B879" s="45"/>
      <c r="C879" s="46"/>
      <c r="D879" s="46"/>
      <c r="E879" s="46"/>
      <c r="F879" s="46"/>
      <c r="G879" s="44"/>
      <c r="H879" s="44"/>
      <c r="I879" s="44"/>
      <c r="J879" s="49"/>
      <c r="K879" s="48"/>
      <c r="L879" s="198"/>
      <c r="M879" s="64"/>
      <c r="N879" s="204"/>
      <c r="O879" s="45"/>
      <c r="P879" s="45"/>
      <c r="Q879" s="45"/>
      <c r="R879" s="45"/>
      <c r="S879" s="45"/>
      <c r="T879" s="45"/>
      <c r="U879" s="45"/>
    </row>
    <row r="880" spans="1:21" ht="18.75" customHeight="1" x14ac:dyDescent="0.3">
      <c r="A880" s="47"/>
      <c r="B880" s="45"/>
      <c r="C880" s="46"/>
      <c r="D880" s="46"/>
      <c r="E880" s="46"/>
      <c r="F880" s="46"/>
      <c r="G880" s="44"/>
      <c r="H880" s="44"/>
      <c r="I880" s="44"/>
      <c r="J880" s="49"/>
      <c r="K880" s="48"/>
      <c r="L880" s="198"/>
      <c r="M880" s="64"/>
      <c r="N880" s="204"/>
      <c r="O880" s="45"/>
      <c r="P880" s="45"/>
      <c r="Q880" s="45"/>
      <c r="R880" s="45"/>
      <c r="S880" s="45"/>
      <c r="T880" s="45"/>
      <c r="U880" s="45"/>
    </row>
    <row r="881" spans="1:21" ht="18.75" customHeight="1" x14ac:dyDescent="0.3">
      <c r="A881" s="47"/>
      <c r="B881" s="45"/>
      <c r="C881" s="46"/>
      <c r="D881" s="46"/>
      <c r="E881" s="46"/>
      <c r="F881" s="46"/>
      <c r="G881" s="44"/>
      <c r="H881" s="44"/>
      <c r="I881" s="44"/>
      <c r="J881" s="49"/>
      <c r="K881" s="48"/>
      <c r="L881" s="198"/>
      <c r="M881" s="64"/>
      <c r="N881" s="204"/>
      <c r="O881" s="45"/>
      <c r="P881" s="45"/>
      <c r="Q881" s="45"/>
      <c r="R881" s="45"/>
      <c r="S881" s="45"/>
      <c r="T881" s="45"/>
      <c r="U881" s="45"/>
    </row>
    <row r="882" spans="1:21" ht="18.75" customHeight="1" x14ac:dyDescent="0.3">
      <c r="A882" s="47"/>
      <c r="B882" s="45"/>
      <c r="C882" s="46"/>
      <c r="D882" s="46"/>
      <c r="E882" s="46"/>
      <c r="F882" s="46"/>
      <c r="G882" s="44"/>
      <c r="H882" s="44"/>
      <c r="I882" s="44"/>
      <c r="J882" s="49"/>
      <c r="K882" s="48"/>
      <c r="L882" s="198"/>
      <c r="M882" s="64"/>
      <c r="N882" s="204"/>
      <c r="O882" s="45"/>
      <c r="P882" s="45"/>
      <c r="Q882" s="45"/>
      <c r="R882" s="45"/>
      <c r="S882" s="45"/>
      <c r="T882" s="45"/>
      <c r="U882" s="45"/>
    </row>
    <row r="883" spans="1:21" ht="18.75" customHeight="1" x14ac:dyDescent="0.3">
      <c r="A883" s="47"/>
      <c r="B883" s="45"/>
      <c r="C883" s="46"/>
      <c r="D883" s="46"/>
      <c r="E883" s="46"/>
      <c r="F883" s="46"/>
      <c r="G883" s="44"/>
      <c r="H883" s="44"/>
      <c r="I883" s="44"/>
      <c r="J883" s="49"/>
      <c r="K883" s="48"/>
      <c r="L883" s="198"/>
      <c r="M883" s="64"/>
      <c r="N883" s="204"/>
      <c r="O883" s="45"/>
      <c r="P883" s="45"/>
      <c r="Q883" s="45"/>
      <c r="R883" s="45"/>
      <c r="S883" s="45"/>
      <c r="T883" s="45"/>
      <c r="U883" s="45"/>
    </row>
    <row r="884" spans="1:21" ht="18.75" customHeight="1" x14ac:dyDescent="0.3">
      <c r="A884" s="47"/>
      <c r="B884" s="45"/>
      <c r="C884" s="46"/>
      <c r="D884" s="46"/>
      <c r="E884" s="46"/>
      <c r="F884" s="46"/>
      <c r="G884" s="44"/>
      <c r="H884" s="44"/>
      <c r="I884" s="44"/>
      <c r="J884" s="49"/>
      <c r="K884" s="48"/>
      <c r="L884" s="198"/>
      <c r="M884" s="64"/>
      <c r="N884" s="204"/>
      <c r="O884" s="45"/>
      <c r="P884" s="45"/>
      <c r="Q884" s="45"/>
      <c r="R884" s="45"/>
      <c r="S884" s="45"/>
      <c r="T884" s="45"/>
      <c r="U884" s="45"/>
    </row>
    <row r="885" spans="1:21" ht="18.75" customHeight="1" x14ac:dyDescent="0.3">
      <c r="A885" s="47"/>
      <c r="B885" s="45"/>
      <c r="C885" s="46"/>
      <c r="D885" s="46"/>
      <c r="E885" s="46"/>
      <c r="F885" s="46"/>
      <c r="G885" s="44"/>
      <c r="H885" s="44"/>
      <c r="I885" s="44"/>
      <c r="J885" s="49"/>
      <c r="K885" s="48"/>
      <c r="L885" s="198"/>
      <c r="M885" s="64"/>
      <c r="N885" s="204"/>
      <c r="O885" s="45"/>
      <c r="P885" s="45"/>
      <c r="Q885" s="45"/>
      <c r="R885" s="45"/>
      <c r="S885" s="45"/>
      <c r="T885" s="45"/>
      <c r="U885" s="45"/>
    </row>
    <row r="886" spans="1:21" ht="18.75" customHeight="1" x14ac:dyDescent="0.3">
      <c r="A886" s="47"/>
      <c r="B886" s="45"/>
      <c r="C886" s="46"/>
      <c r="D886" s="46"/>
      <c r="E886" s="46"/>
      <c r="F886" s="46"/>
      <c r="G886" s="44"/>
      <c r="H886" s="44"/>
      <c r="I886" s="44"/>
      <c r="J886" s="49"/>
      <c r="K886" s="48"/>
      <c r="L886" s="198"/>
      <c r="M886" s="64"/>
      <c r="N886" s="204"/>
      <c r="O886" s="45"/>
      <c r="P886" s="45"/>
      <c r="Q886" s="45"/>
      <c r="R886" s="45"/>
      <c r="S886" s="45"/>
      <c r="T886" s="45"/>
      <c r="U886" s="45"/>
    </row>
    <row r="887" spans="1:21" ht="18.75" customHeight="1" x14ac:dyDescent="0.3">
      <c r="A887" s="47"/>
      <c r="B887" s="45"/>
      <c r="C887" s="46"/>
      <c r="D887" s="46"/>
      <c r="E887" s="46"/>
      <c r="F887" s="46"/>
      <c r="G887" s="44"/>
      <c r="H887" s="44"/>
      <c r="I887" s="44"/>
      <c r="J887" s="49"/>
      <c r="K887" s="48"/>
      <c r="L887" s="198"/>
      <c r="M887" s="64"/>
      <c r="N887" s="204"/>
      <c r="O887" s="45"/>
      <c r="P887" s="45"/>
      <c r="Q887" s="45"/>
      <c r="R887" s="45"/>
      <c r="S887" s="45"/>
      <c r="T887" s="45"/>
      <c r="U887" s="45"/>
    </row>
    <row r="888" spans="1:21" ht="18.75" customHeight="1" x14ac:dyDescent="0.3">
      <c r="A888" s="47"/>
      <c r="B888" s="45"/>
      <c r="C888" s="46"/>
      <c r="D888" s="46"/>
      <c r="E888" s="46"/>
      <c r="F888" s="46"/>
      <c r="G888" s="44"/>
      <c r="H888" s="44"/>
      <c r="I888" s="44"/>
      <c r="J888" s="49"/>
      <c r="K888" s="48"/>
      <c r="L888" s="198"/>
      <c r="M888" s="64"/>
      <c r="N888" s="204"/>
      <c r="O888" s="45"/>
      <c r="P888" s="45"/>
      <c r="Q888" s="45"/>
      <c r="R888" s="45"/>
      <c r="S888" s="45"/>
      <c r="T888" s="45"/>
      <c r="U888" s="45"/>
    </row>
    <row r="889" spans="1:21" ht="18.75" customHeight="1" x14ac:dyDescent="0.3">
      <c r="A889" s="47"/>
      <c r="B889" s="45"/>
      <c r="C889" s="46"/>
      <c r="D889" s="46"/>
      <c r="E889" s="46"/>
      <c r="F889" s="46"/>
      <c r="G889" s="44"/>
      <c r="H889" s="44"/>
      <c r="I889" s="44"/>
      <c r="J889" s="49"/>
      <c r="K889" s="48"/>
      <c r="L889" s="198"/>
      <c r="M889" s="64"/>
      <c r="N889" s="204"/>
      <c r="O889" s="45"/>
      <c r="P889" s="45"/>
      <c r="Q889" s="45"/>
      <c r="R889" s="45"/>
      <c r="S889" s="45"/>
      <c r="T889" s="45"/>
      <c r="U889" s="45"/>
    </row>
    <row r="890" spans="1:21" ht="18.75" customHeight="1" x14ac:dyDescent="0.3">
      <c r="A890" s="47"/>
      <c r="B890" s="45"/>
      <c r="C890" s="46"/>
      <c r="D890" s="46"/>
      <c r="E890" s="46"/>
      <c r="F890" s="46"/>
      <c r="G890" s="44"/>
      <c r="H890" s="44"/>
      <c r="I890" s="44"/>
      <c r="J890" s="49"/>
      <c r="K890" s="48"/>
      <c r="L890" s="198"/>
      <c r="M890" s="64"/>
      <c r="N890" s="204"/>
      <c r="O890" s="45"/>
      <c r="P890" s="45"/>
      <c r="Q890" s="45"/>
      <c r="R890" s="45"/>
      <c r="S890" s="45"/>
      <c r="T890" s="45"/>
      <c r="U890" s="45"/>
    </row>
    <row r="891" spans="1:21" ht="18.75" customHeight="1" x14ac:dyDescent="0.3">
      <c r="A891" s="47"/>
      <c r="B891" s="45"/>
      <c r="C891" s="46"/>
      <c r="D891" s="46"/>
      <c r="E891" s="46"/>
      <c r="F891" s="46"/>
      <c r="G891" s="44"/>
      <c r="H891" s="44"/>
      <c r="I891" s="44"/>
      <c r="J891" s="49"/>
      <c r="K891" s="48"/>
      <c r="L891" s="198"/>
      <c r="M891" s="64"/>
      <c r="N891" s="204"/>
      <c r="O891" s="45"/>
      <c r="P891" s="45"/>
      <c r="Q891" s="45"/>
      <c r="R891" s="45"/>
      <c r="S891" s="45"/>
      <c r="T891" s="45"/>
      <c r="U891" s="45"/>
    </row>
    <row r="892" spans="1:21" ht="18.75" customHeight="1" x14ac:dyDescent="0.3">
      <c r="A892" s="47"/>
      <c r="B892" s="45"/>
      <c r="C892" s="46"/>
      <c r="D892" s="46"/>
      <c r="E892" s="46"/>
      <c r="F892" s="46"/>
      <c r="G892" s="44"/>
      <c r="H892" s="44"/>
      <c r="I892" s="44"/>
      <c r="J892" s="49"/>
      <c r="K892" s="48"/>
      <c r="L892" s="198"/>
      <c r="M892" s="64"/>
      <c r="N892" s="204"/>
      <c r="O892" s="45"/>
      <c r="P892" s="45"/>
      <c r="Q892" s="45"/>
      <c r="R892" s="45"/>
      <c r="S892" s="45"/>
      <c r="T892" s="45"/>
      <c r="U892" s="45"/>
    </row>
    <row r="893" spans="1:21" ht="18.75" customHeight="1" x14ac:dyDescent="0.3">
      <c r="A893" s="47"/>
      <c r="B893" s="45"/>
      <c r="C893" s="46"/>
      <c r="D893" s="46"/>
      <c r="E893" s="46"/>
      <c r="F893" s="46"/>
      <c r="G893" s="44"/>
      <c r="H893" s="44"/>
      <c r="I893" s="44"/>
      <c r="J893" s="49"/>
      <c r="K893" s="48"/>
      <c r="L893" s="198"/>
      <c r="M893" s="64"/>
      <c r="N893" s="204"/>
      <c r="O893" s="45"/>
      <c r="P893" s="45"/>
      <c r="Q893" s="45"/>
      <c r="R893" s="45"/>
      <c r="S893" s="45"/>
      <c r="T893" s="45"/>
      <c r="U893" s="45"/>
    </row>
    <row r="894" spans="1:21" ht="18.75" customHeight="1" x14ac:dyDescent="0.3">
      <c r="A894" s="47"/>
      <c r="B894" s="45"/>
      <c r="C894" s="46"/>
      <c r="D894" s="46"/>
      <c r="E894" s="46"/>
      <c r="F894" s="46"/>
      <c r="G894" s="44"/>
      <c r="H894" s="44"/>
      <c r="I894" s="44"/>
      <c r="J894" s="49"/>
      <c r="K894" s="48"/>
      <c r="L894" s="198"/>
      <c r="M894" s="64"/>
      <c r="N894" s="204"/>
      <c r="O894" s="45"/>
      <c r="P894" s="45"/>
      <c r="Q894" s="45"/>
      <c r="R894" s="45"/>
      <c r="S894" s="45"/>
      <c r="T894" s="45"/>
      <c r="U894" s="45"/>
    </row>
    <row r="895" spans="1:21" ht="18.75" customHeight="1" x14ac:dyDescent="0.3">
      <c r="A895" s="47"/>
      <c r="B895" s="45"/>
      <c r="C895" s="46"/>
      <c r="D895" s="46"/>
      <c r="E895" s="46"/>
      <c r="F895" s="46"/>
      <c r="G895" s="44"/>
      <c r="H895" s="44"/>
      <c r="I895" s="44"/>
      <c r="J895" s="49"/>
      <c r="K895" s="48"/>
      <c r="L895" s="198"/>
      <c r="M895" s="64"/>
      <c r="N895" s="204"/>
      <c r="O895" s="45"/>
      <c r="P895" s="45"/>
      <c r="Q895" s="45"/>
      <c r="R895" s="45"/>
      <c r="S895" s="45"/>
      <c r="T895" s="45"/>
      <c r="U895" s="45"/>
    </row>
    <row r="896" spans="1:21" ht="18.75" customHeight="1" x14ac:dyDescent="0.3">
      <c r="A896" s="47"/>
      <c r="B896" s="45"/>
      <c r="C896" s="46"/>
      <c r="D896" s="46"/>
      <c r="E896" s="46"/>
      <c r="F896" s="46"/>
      <c r="G896" s="44"/>
      <c r="H896" s="44"/>
      <c r="I896" s="44"/>
      <c r="J896" s="49"/>
      <c r="K896" s="48"/>
      <c r="L896" s="198"/>
      <c r="M896" s="64"/>
      <c r="N896" s="204"/>
      <c r="O896" s="45"/>
      <c r="P896" s="45"/>
      <c r="Q896" s="45"/>
      <c r="R896" s="45"/>
      <c r="S896" s="45"/>
      <c r="T896" s="45"/>
      <c r="U896" s="45"/>
    </row>
    <row r="897" spans="1:21" ht="18.75" customHeight="1" x14ac:dyDescent="0.3">
      <c r="A897" s="47"/>
      <c r="B897" s="45"/>
      <c r="C897" s="46"/>
      <c r="D897" s="46"/>
      <c r="E897" s="46"/>
      <c r="F897" s="46"/>
      <c r="G897" s="44"/>
      <c r="H897" s="44"/>
      <c r="I897" s="44"/>
      <c r="J897" s="49"/>
      <c r="K897" s="48"/>
      <c r="L897" s="198"/>
      <c r="M897" s="64"/>
      <c r="N897" s="204"/>
      <c r="O897" s="45"/>
      <c r="P897" s="45"/>
      <c r="Q897" s="45"/>
      <c r="R897" s="45"/>
      <c r="S897" s="45"/>
      <c r="T897" s="45"/>
      <c r="U897" s="45"/>
    </row>
    <row r="898" spans="1:21" ht="18.75" customHeight="1" x14ac:dyDescent="0.3">
      <c r="A898" s="47"/>
      <c r="B898" s="45"/>
      <c r="C898" s="46"/>
      <c r="D898" s="46"/>
      <c r="E898" s="46"/>
      <c r="F898" s="46"/>
      <c r="G898" s="44"/>
      <c r="H898" s="44"/>
      <c r="I898" s="44"/>
      <c r="J898" s="49"/>
      <c r="K898" s="48"/>
      <c r="L898" s="198"/>
      <c r="M898" s="64"/>
      <c r="N898" s="204"/>
      <c r="O898" s="45"/>
      <c r="P898" s="45"/>
      <c r="Q898" s="45"/>
      <c r="R898" s="45"/>
      <c r="S898" s="45"/>
      <c r="T898" s="45"/>
      <c r="U898" s="45"/>
    </row>
    <row r="899" spans="1:21" ht="18.75" customHeight="1" x14ac:dyDescent="0.3">
      <c r="A899" s="47"/>
      <c r="B899" s="45"/>
      <c r="C899" s="46"/>
      <c r="D899" s="46"/>
      <c r="E899" s="46"/>
      <c r="F899" s="46"/>
      <c r="G899" s="44"/>
      <c r="H899" s="44"/>
      <c r="I899" s="44"/>
      <c r="J899" s="49"/>
      <c r="K899" s="48"/>
      <c r="L899" s="198"/>
      <c r="M899" s="64"/>
      <c r="N899" s="204"/>
      <c r="O899" s="45"/>
      <c r="P899" s="45"/>
      <c r="Q899" s="45"/>
      <c r="R899" s="45"/>
      <c r="S899" s="45"/>
      <c r="T899" s="45"/>
      <c r="U899" s="45"/>
    </row>
    <row r="900" spans="1:21" ht="18.75" customHeight="1" x14ac:dyDescent="0.3">
      <c r="A900" s="47"/>
      <c r="B900" s="45"/>
      <c r="C900" s="46"/>
      <c r="D900" s="46"/>
      <c r="E900" s="46"/>
      <c r="F900" s="46"/>
      <c r="G900" s="44"/>
      <c r="H900" s="44"/>
      <c r="I900" s="44"/>
      <c r="J900" s="49"/>
      <c r="K900" s="48"/>
      <c r="L900" s="198"/>
      <c r="M900" s="64"/>
      <c r="N900" s="204"/>
      <c r="O900" s="45"/>
      <c r="P900" s="45"/>
      <c r="Q900" s="45"/>
      <c r="R900" s="45"/>
      <c r="S900" s="45"/>
      <c r="T900" s="45"/>
      <c r="U900" s="45"/>
    </row>
    <row r="901" spans="1:21" ht="18.75" customHeight="1" x14ac:dyDescent="0.3">
      <c r="A901" s="47"/>
      <c r="B901" s="45"/>
      <c r="C901" s="46"/>
      <c r="D901" s="46"/>
      <c r="E901" s="46"/>
      <c r="F901" s="46"/>
      <c r="G901" s="44"/>
      <c r="H901" s="44"/>
      <c r="I901" s="44"/>
      <c r="J901" s="49"/>
      <c r="K901" s="48"/>
      <c r="L901" s="198"/>
      <c r="M901" s="64"/>
      <c r="N901" s="204"/>
      <c r="O901" s="45"/>
      <c r="P901" s="45"/>
      <c r="Q901" s="45"/>
      <c r="R901" s="45"/>
      <c r="S901" s="45"/>
      <c r="T901" s="45"/>
      <c r="U901" s="45"/>
    </row>
    <row r="902" spans="1:21" ht="18.75" customHeight="1" x14ac:dyDescent="0.3">
      <c r="A902" s="47"/>
      <c r="B902" s="45"/>
      <c r="C902" s="46"/>
      <c r="D902" s="46"/>
      <c r="E902" s="46"/>
      <c r="F902" s="46"/>
      <c r="G902" s="44"/>
      <c r="H902" s="44"/>
      <c r="I902" s="44"/>
      <c r="J902" s="49"/>
      <c r="K902" s="48"/>
      <c r="L902" s="198"/>
      <c r="M902" s="64"/>
      <c r="N902" s="204"/>
      <c r="O902" s="45"/>
      <c r="P902" s="45"/>
      <c r="Q902" s="45"/>
      <c r="R902" s="45"/>
      <c r="S902" s="45"/>
      <c r="T902" s="45"/>
      <c r="U902" s="45"/>
    </row>
    <row r="903" spans="1:21" ht="18.75" customHeight="1" x14ac:dyDescent="0.3">
      <c r="A903" s="47"/>
      <c r="B903" s="45"/>
      <c r="C903" s="46"/>
      <c r="D903" s="46"/>
      <c r="E903" s="46"/>
      <c r="F903" s="46"/>
      <c r="G903" s="44"/>
      <c r="H903" s="44"/>
      <c r="I903" s="44"/>
      <c r="J903" s="49"/>
      <c r="K903" s="48"/>
      <c r="L903" s="198"/>
      <c r="M903" s="64"/>
      <c r="N903" s="204"/>
      <c r="O903" s="45"/>
      <c r="P903" s="45"/>
      <c r="Q903" s="45"/>
      <c r="R903" s="45"/>
      <c r="S903" s="45"/>
      <c r="T903" s="45"/>
      <c r="U903" s="45"/>
    </row>
    <row r="904" spans="1:21" ht="18.75" customHeight="1" x14ac:dyDescent="0.3">
      <c r="A904" s="47"/>
      <c r="B904" s="45"/>
      <c r="C904" s="46"/>
      <c r="D904" s="46"/>
      <c r="E904" s="46"/>
      <c r="F904" s="46"/>
      <c r="G904" s="44"/>
      <c r="H904" s="44"/>
      <c r="I904" s="44"/>
      <c r="J904" s="49"/>
      <c r="K904" s="48"/>
      <c r="L904" s="198"/>
      <c r="M904" s="64"/>
      <c r="N904" s="204"/>
      <c r="O904" s="45"/>
      <c r="P904" s="45"/>
      <c r="Q904" s="45"/>
      <c r="R904" s="45"/>
      <c r="S904" s="45"/>
      <c r="T904" s="45"/>
      <c r="U904" s="45"/>
    </row>
    <row r="905" spans="1:21" ht="18.75" customHeight="1" x14ac:dyDescent="0.3">
      <c r="A905" s="47"/>
      <c r="B905" s="45"/>
      <c r="C905" s="46"/>
      <c r="D905" s="46"/>
      <c r="E905" s="46"/>
      <c r="F905" s="46"/>
      <c r="G905" s="44"/>
      <c r="H905" s="44"/>
      <c r="I905" s="44"/>
      <c r="J905" s="49"/>
      <c r="K905" s="48"/>
      <c r="L905" s="198"/>
      <c r="M905" s="64"/>
      <c r="N905" s="204"/>
      <c r="O905" s="45"/>
      <c r="P905" s="45"/>
      <c r="Q905" s="45"/>
      <c r="R905" s="45"/>
      <c r="S905" s="45"/>
      <c r="T905" s="45"/>
      <c r="U905" s="45"/>
    </row>
    <row r="906" spans="1:21" ht="18.75" customHeight="1" x14ac:dyDescent="0.3">
      <c r="A906" s="47"/>
      <c r="B906" s="45"/>
      <c r="C906" s="46"/>
      <c r="D906" s="46"/>
      <c r="E906" s="46"/>
      <c r="F906" s="46"/>
      <c r="G906" s="44"/>
      <c r="H906" s="44"/>
      <c r="I906" s="44"/>
      <c r="J906" s="49"/>
      <c r="K906" s="48"/>
      <c r="L906" s="198"/>
      <c r="M906" s="64"/>
      <c r="N906" s="204"/>
      <c r="O906" s="45"/>
      <c r="P906" s="45"/>
      <c r="Q906" s="45"/>
      <c r="R906" s="45"/>
      <c r="S906" s="45"/>
      <c r="T906" s="45"/>
      <c r="U906" s="45"/>
    </row>
    <row r="907" spans="1:21" ht="18.75" customHeight="1" x14ac:dyDescent="0.3">
      <c r="A907" s="47"/>
      <c r="B907" s="45"/>
      <c r="C907" s="46"/>
      <c r="D907" s="46"/>
      <c r="E907" s="46"/>
      <c r="F907" s="46"/>
      <c r="G907" s="44"/>
      <c r="H907" s="44"/>
      <c r="I907" s="44"/>
      <c r="J907" s="49"/>
      <c r="K907" s="48"/>
      <c r="L907" s="198"/>
      <c r="M907" s="64"/>
      <c r="N907" s="204"/>
      <c r="O907" s="45"/>
      <c r="P907" s="45"/>
      <c r="Q907" s="45"/>
      <c r="R907" s="45"/>
      <c r="S907" s="45"/>
      <c r="T907" s="45"/>
      <c r="U907" s="45"/>
    </row>
    <row r="908" spans="1:21" ht="18.75" customHeight="1" x14ac:dyDescent="0.3">
      <c r="A908" s="47"/>
      <c r="B908" s="45"/>
      <c r="C908" s="46"/>
      <c r="D908" s="46"/>
      <c r="E908" s="46"/>
      <c r="F908" s="46"/>
      <c r="G908" s="44"/>
      <c r="H908" s="44"/>
      <c r="I908" s="44"/>
      <c r="J908" s="49"/>
      <c r="K908" s="48"/>
      <c r="L908" s="198"/>
      <c r="M908" s="64"/>
      <c r="N908" s="204"/>
      <c r="O908" s="45"/>
      <c r="P908" s="45"/>
      <c r="Q908" s="45"/>
      <c r="R908" s="45"/>
      <c r="S908" s="45"/>
      <c r="T908" s="45"/>
      <c r="U908" s="45"/>
    </row>
    <row r="909" spans="1:21" ht="18.75" customHeight="1" x14ac:dyDescent="0.3">
      <c r="A909" s="47"/>
      <c r="B909" s="45"/>
      <c r="C909" s="46"/>
      <c r="D909" s="46"/>
      <c r="E909" s="46"/>
      <c r="F909" s="46"/>
      <c r="G909" s="44"/>
      <c r="H909" s="44"/>
      <c r="I909" s="44"/>
      <c r="J909" s="49"/>
      <c r="K909" s="48"/>
      <c r="L909" s="198"/>
      <c r="M909" s="64"/>
      <c r="N909" s="204"/>
      <c r="O909" s="45"/>
      <c r="P909" s="45"/>
      <c r="Q909" s="45"/>
      <c r="R909" s="45"/>
      <c r="S909" s="45"/>
      <c r="T909" s="45"/>
      <c r="U909" s="45"/>
    </row>
    <row r="910" spans="1:21" ht="18.75" customHeight="1" x14ac:dyDescent="0.3">
      <c r="A910" s="47"/>
      <c r="B910" s="45"/>
      <c r="C910" s="46"/>
      <c r="D910" s="46"/>
      <c r="E910" s="46"/>
      <c r="F910" s="46"/>
      <c r="G910" s="44"/>
      <c r="H910" s="44"/>
      <c r="I910" s="44"/>
      <c r="J910" s="49"/>
      <c r="K910" s="48"/>
      <c r="L910" s="198"/>
      <c r="M910" s="64"/>
      <c r="N910" s="204"/>
      <c r="O910" s="45"/>
      <c r="P910" s="45"/>
      <c r="Q910" s="45"/>
      <c r="R910" s="45"/>
      <c r="S910" s="45"/>
      <c r="T910" s="45"/>
      <c r="U910" s="45"/>
    </row>
    <row r="911" spans="1:21" ht="18.75" customHeight="1" x14ac:dyDescent="0.3">
      <c r="A911" s="47"/>
      <c r="B911" s="45"/>
      <c r="C911" s="46"/>
      <c r="D911" s="46"/>
      <c r="E911" s="46"/>
      <c r="F911" s="46"/>
      <c r="G911" s="44"/>
      <c r="H911" s="44"/>
      <c r="I911" s="44"/>
      <c r="J911" s="49"/>
      <c r="K911" s="48"/>
      <c r="L911" s="198"/>
      <c r="M911" s="64"/>
      <c r="N911" s="204"/>
      <c r="O911" s="45"/>
      <c r="P911" s="45"/>
      <c r="Q911" s="45"/>
      <c r="R911" s="45"/>
      <c r="S911" s="45"/>
      <c r="T911" s="45"/>
      <c r="U911" s="45"/>
    </row>
    <row r="912" spans="1:21" ht="18.75" customHeight="1" x14ac:dyDescent="0.3">
      <c r="A912" s="47"/>
      <c r="B912" s="45"/>
      <c r="C912" s="46"/>
      <c r="D912" s="46"/>
      <c r="E912" s="46"/>
      <c r="F912" s="46"/>
      <c r="G912" s="44"/>
      <c r="H912" s="44"/>
      <c r="I912" s="44"/>
      <c r="J912" s="49"/>
      <c r="K912" s="48"/>
      <c r="L912" s="198"/>
      <c r="M912" s="64"/>
      <c r="N912" s="204"/>
      <c r="O912" s="45"/>
      <c r="P912" s="45"/>
      <c r="Q912" s="45"/>
      <c r="R912" s="45"/>
      <c r="S912" s="45"/>
      <c r="T912" s="45"/>
      <c r="U912" s="45"/>
    </row>
    <row r="913" spans="1:21" ht="18.75" customHeight="1" x14ac:dyDescent="0.3">
      <c r="A913" s="47"/>
      <c r="B913" s="45"/>
      <c r="C913" s="46"/>
      <c r="D913" s="46"/>
      <c r="E913" s="46"/>
      <c r="F913" s="46"/>
      <c r="G913" s="44"/>
      <c r="H913" s="44"/>
      <c r="I913" s="44"/>
      <c r="J913" s="49"/>
      <c r="K913" s="48"/>
      <c r="L913" s="198"/>
      <c r="M913" s="64"/>
      <c r="N913" s="204"/>
      <c r="O913" s="45"/>
      <c r="P913" s="45"/>
      <c r="Q913" s="45"/>
      <c r="R913" s="45"/>
      <c r="S913" s="45"/>
      <c r="T913" s="45"/>
      <c r="U913" s="45"/>
    </row>
    <row r="914" spans="1:21" ht="18.75" customHeight="1" x14ac:dyDescent="0.3">
      <c r="A914" s="47"/>
      <c r="B914" s="45"/>
      <c r="C914" s="46"/>
      <c r="D914" s="46"/>
      <c r="E914" s="46"/>
      <c r="F914" s="46"/>
      <c r="G914" s="44"/>
      <c r="H914" s="44"/>
      <c r="I914" s="44"/>
      <c r="J914" s="49"/>
      <c r="K914" s="48"/>
      <c r="L914" s="198"/>
      <c r="M914" s="64"/>
      <c r="N914" s="204"/>
      <c r="O914" s="45"/>
      <c r="P914" s="45"/>
      <c r="Q914" s="45"/>
      <c r="R914" s="45"/>
      <c r="S914" s="45"/>
      <c r="T914" s="45"/>
      <c r="U914" s="45"/>
    </row>
    <row r="915" spans="1:21" ht="18.75" customHeight="1" x14ac:dyDescent="0.3">
      <c r="A915" s="47"/>
      <c r="B915" s="45"/>
      <c r="C915" s="46"/>
      <c r="D915" s="46"/>
      <c r="E915" s="46"/>
      <c r="F915" s="46"/>
      <c r="G915" s="44"/>
      <c r="H915" s="44"/>
      <c r="I915" s="44"/>
      <c r="J915" s="49"/>
      <c r="K915" s="48"/>
      <c r="L915" s="198"/>
      <c r="M915" s="64"/>
      <c r="N915" s="204"/>
      <c r="O915" s="45"/>
      <c r="P915" s="45"/>
      <c r="Q915" s="45"/>
      <c r="R915" s="45"/>
      <c r="S915" s="45"/>
      <c r="T915" s="45"/>
      <c r="U915" s="45"/>
    </row>
    <row r="916" spans="1:21" ht="18.75" customHeight="1" x14ac:dyDescent="0.3">
      <c r="A916" s="47"/>
      <c r="B916" s="45"/>
      <c r="C916" s="46"/>
      <c r="D916" s="46"/>
      <c r="E916" s="46"/>
      <c r="F916" s="46"/>
      <c r="G916" s="44"/>
      <c r="H916" s="44"/>
      <c r="I916" s="44"/>
      <c r="J916" s="49"/>
      <c r="K916" s="48"/>
      <c r="L916" s="198"/>
      <c r="M916" s="64"/>
      <c r="N916" s="204"/>
      <c r="O916" s="45"/>
      <c r="P916" s="45"/>
      <c r="Q916" s="45"/>
      <c r="R916" s="45"/>
      <c r="S916" s="45"/>
      <c r="T916" s="45"/>
      <c r="U916" s="45"/>
    </row>
    <row r="917" spans="1:21" ht="18.75" customHeight="1" x14ac:dyDescent="0.3">
      <c r="A917" s="47"/>
      <c r="B917" s="45"/>
      <c r="C917" s="46"/>
      <c r="D917" s="46"/>
      <c r="E917" s="46"/>
      <c r="F917" s="46"/>
      <c r="G917" s="44"/>
      <c r="H917" s="44"/>
      <c r="I917" s="44"/>
      <c r="J917" s="49"/>
      <c r="K917" s="48"/>
      <c r="L917" s="198"/>
      <c r="M917" s="64"/>
      <c r="N917" s="204"/>
      <c r="O917" s="45"/>
      <c r="P917" s="45"/>
      <c r="Q917" s="45"/>
      <c r="R917" s="45"/>
      <c r="S917" s="45"/>
      <c r="T917" s="45"/>
      <c r="U917" s="45"/>
    </row>
    <row r="918" spans="1:21" ht="18.75" customHeight="1" x14ac:dyDescent="0.3">
      <c r="A918" s="47"/>
      <c r="B918" s="45"/>
      <c r="C918" s="46"/>
      <c r="D918" s="46"/>
      <c r="E918" s="46"/>
      <c r="F918" s="46"/>
      <c r="G918" s="44"/>
      <c r="H918" s="44"/>
      <c r="I918" s="44"/>
      <c r="J918" s="49"/>
      <c r="K918" s="48"/>
      <c r="L918" s="198"/>
      <c r="M918" s="64"/>
      <c r="N918" s="204"/>
      <c r="O918" s="45"/>
      <c r="P918" s="45"/>
      <c r="Q918" s="45"/>
      <c r="R918" s="45"/>
      <c r="S918" s="45"/>
      <c r="T918" s="45"/>
      <c r="U918" s="45"/>
    </row>
    <row r="919" spans="1:21" ht="18.75" customHeight="1" x14ac:dyDescent="0.3">
      <c r="A919" s="47"/>
      <c r="B919" s="45"/>
      <c r="C919" s="46"/>
      <c r="D919" s="46"/>
      <c r="E919" s="46"/>
      <c r="F919" s="46"/>
      <c r="G919" s="44"/>
      <c r="H919" s="44"/>
      <c r="I919" s="44"/>
      <c r="J919" s="49"/>
      <c r="K919" s="48"/>
      <c r="L919" s="198"/>
      <c r="M919" s="64"/>
      <c r="N919" s="204"/>
      <c r="O919" s="45"/>
      <c r="P919" s="45"/>
      <c r="Q919" s="45"/>
      <c r="R919" s="45"/>
      <c r="S919" s="45"/>
      <c r="T919" s="45"/>
      <c r="U919" s="45"/>
    </row>
    <row r="920" spans="1:21" ht="18.75" customHeight="1" x14ac:dyDescent="0.3">
      <c r="A920" s="47"/>
      <c r="B920" s="45"/>
      <c r="C920" s="46"/>
      <c r="D920" s="46"/>
      <c r="E920" s="46"/>
      <c r="F920" s="46"/>
      <c r="G920" s="44"/>
      <c r="H920" s="44"/>
      <c r="I920" s="44"/>
      <c r="J920" s="49"/>
      <c r="K920" s="48"/>
      <c r="L920" s="198"/>
      <c r="M920" s="64"/>
      <c r="N920" s="204"/>
      <c r="O920" s="45"/>
      <c r="P920" s="45"/>
      <c r="Q920" s="45"/>
      <c r="R920" s="45"/>
      <c r="S920" s="45"/>
      <c r="T920" s="45"/>
      <c r="U920" s="45"/>
    </row>
    <row r="921" spans="1:21" ht="18.75" customHeight="1" x14ac:dyDescent="0.3">
      <c r="A921" s="47"/>
      <c r="B921" s="45"/>
      <c r="C921" s="46"/>
      <c r="D921" s="46"/>
      <c r="E921" s="46"/>
      <c r="F921" s="46"/>
      <c r="G921" s="44"/>
      <c r="H921" s="44"/>
      <c r="I921" s="44"/>
      <c r="J921" s="49"/>
      <c r="K921" s="48"/>
      <c r="L921" s="198"/>
      <c r="M921" s="64"/>
      <c r="N921" s="204"/>
      <c r="O921" s="45"/>
      <c r="P921" s="45"/>
      <c r="Q921" s="45"/>
      <c r="R921" s="45"/>
      <c r="S921" s="45"/>
      <c r="T921" s="45"/>
      <c r="U921" s="45"/>
    </row>
    <row r="922" spans="1:21" ht="18.75" customHeight="1" x14ac:dyDescent="0.3">
      <c r="A922" s="47"/>
      <c r="B922" s="45"/>
      <c r="C922" s="46"/>
      <c r="D922" s="46"/>
      <c r="E922" s="46"/>
      <c r="F922" s="46"/>
      <c r="G922" s="44"/>
      <c r="H922" s="44"/>
      <c r="I922" s="44"/>
      <c r="J922" s="49"/>
      <c r="K922" s="48"/>
      <c r="L922" s="198"/>
      <c r="M922" s="64"/>
      <c r="N922" s="204"/>
      <c r="O922" s="45"/>
      <c r="P922" s="45"/>
      <c r="Q922" s="45"/>
      <c r="R922" s="45"/>
      <c r="S922" s="45"/>
      <c r="T922" s="45"/>
      <c r="U922" s="45"/>
    </row>
    <row r="923" spans="1:21" ht="18.75" customHeight="1" x14ac:dyDescent="0.3">
      <c r="A923" s="47"/>
      <c r="B923" s="45"/>
      <c r="C923" s="46"/>
      <c r="D923" s="46"/>
      <c r="E923" s="46"/>
      <c r="F923" s="46"/>
      <c r="G923" s="44"/>
      <c r="H923" s="44"/>
      <c r="I923" s="44"/>
      <c r="J923" s="49"/>
      <c r="K923" s="48"/>
      <c r="L923" s="198"/>
      <c r="M923" s="64"/>
      <c r="N923" s="204"/>
      <c r="O923" s="45"/>
      <c r="P923" s="45"/>
      <c r="Q923" s="45"/>
      <c r="R923" s="45"/>
      <c r="S923" s="45"/>
      <c r="T923" s="45"/>
      <c r="U923" s="45"/>
    </row>
    <row r="924" spans="1:21" ht="18.75" customHeight="1" x14ac:dyDescent="0.3">
      <c r="A924" s="47"/>
      <c r="B924" s="45"/>
      <c r="C924" s="46"/>
      <c r="D924" s="46"/>
      <c r="E924" s="46"/>
      <c r="F924" s="46"/>
      <c r="G924" s="44"/>
      <c r="H924" s="44"/>
      <c r="I924" s="44"/>
      <c r="J924" s="49"/>
      <c r="K924" s="48"/>
      <c r="L924" s="198"/>
      <c r="M924" s="64"/>
      <c r="N924" s="204"/>
      <c r="O924" s="45"/>
      <c r="P924" s="45"/>
      <c r="Q924" s="45"/>
      <c r="R924" s="45"/>
      <c r="S924" s="45"/>
      <c r="T924" s="45"/>
      <c r="U924" s="45"/>
    </row>
    <row r="925" spans="1:21" ht="18.75" customHeight="1" x14ac:dyDescent="0.3">
      <c r="A925" s="47"/>
      <c r="B925" s="45"/>
      <c r="C925" s="46"/>
      <c r="D925" s="46"/>
      <c r="E925" s="46"/>
      <c r="F925" s="46"/>
      <c r="G925" s="44"/>
      <c r="H925" s="44"/>
      <c r="I925" s="44"/>
      <c r="J925" s="49"/>
      <c r="K925" s="48"/>
      <c r="L925" s="198"/>
      <c r="M925" s="64"/>
      <c r="N925" s="204"/>
      <c r="O925" s="45"/>
      <c r="P925" s="45"/>
      <c r="Q925" s="45"/>
      <c r="R925" s="45"/>
      <c r="S925" s="45"/>
      <c r="T925" s="45"/>
      <c r="U925" s="45"/>
    </row>
    <row r="926" spans="1:21" ht="18.75" customHeight="1" x14ac:dyDescent="0.3">
      <c r="A926" s="47"/>
      <c r="B926" s="45"/>
      <c r="C926" s="46"/>
      <c r="D926" s="46"/>
      <c r="E926" s="46"/>
      <c r="F926" s="46"/>
      <c r="G926" s="44"/>
      <c r="H926" s="44"/>
      <c r="I926" s="44"/>
      <c r="J926" s="49"/>
      <c r="K926" s="48"/>
      <c r="L926" s="198"/>
      <c r="M926" s="64"/>
      <c r="N926" s="204"/>
      <c r="O926" s="45"/>
      <c r="P926" s="45"/>
      <c r="Q926" s="45"/>
      <c r="R926" s="45"/>
      <c r="S926" s="45"/>
      <c r="T926" s="45"/>
      <c r="U926" s="45"/>
    </row>
    <row r="927" spans="1:21" ht="18.75" customHeight="1" x14ac:dyDescent="0.3">
      <c r="A927" s="47"/>
      <c r="B927" s="45"/>
      <c r="C927" s="46"/>
      <c r="D927" s="46"/>
      <c r="E927" s="46"/>
      <c r="F927" s="46"/>
      <c r="G927" s="44"/>
      <c r="H927" s="44"/>
      <c r="I927" s="44"/>
      <c r="J927" s="49"/>
      <c r="K927" s="48"/>
      <c r="L927" s="198"/>
      <c r="M927" s="64"/>
      <c r="N927" s="204"/>
      <c r="O927" s="45"/>
      <c r="P927" s="45"/>
      <c r="Q927" s="45"/>
      <c r="R927" s="45"/>
      <c r="S927" s="45"/>
      <c r="T927" s="45"/>
      <c r="U927" s="45"/>
    </row>
    <row r="928" spans="1:21" ht="18.75" customHeight="1" x14ac:dyDescent="0.3">
      <c r="A928" s="47"/>
      <c r="B928" s="45"/>
      <c r="C928" s="46"/>
      <c r="D928" s="46"/>
      <c r="E928" s="46"/>
      <c r="F928" s="46"/>
      <c r="G928" s="44"/>
      <c r="H928" s="44"/>
      <c r="I928" s="44"/>
      <c r="J928" s="49"/>
      <c r="K928" s="48"/>
      <c r="L928" s="198"/>
      <c r="M928" s="64"/>
      <c r="N928" s="204"/>
      <c r="O928" s="45"/>
      <c r="P928" s="45"/>
      <c r="Q928" s="45"/>
      <c r="R928" s="45"/>
      <c r="S928" s="45"/>
      <c r="T928" s="45"/>
      <c r="U928" s="45"/>
    </row>
    <row r="929" spans="1:21" ht="18.75" customHeight="1" x14ac:dyDescent="0.3">
      <c r="A929" s="47"/>
      <c r="B929" s="45"/>
      <c r="C929" s="46"/>
      <c r="D929" s="46"/>
      <c r="E929" s="46"/>
      <c r="F929" s="46"/>
      <c r="G929" s="44"/>
      <c r="H929" s="44"/>
      <c r="I929" s="44"/>
      <c r="J929" s="49"/>
      <c r="K929" s="48"/>
      <c r="L929" s="198"/>
      <c r="M929" s="64"/>
      <c r="N929" s="204"/>
      <c r="O929" s="45"/>
      <c r="P929" s="45"/>
      <c r="Q929" s="45"/>
      <c r="R929" s="45"/>
      <c r="S929" s="45"/>
      <c r="T929" s="45"/>
      <c r="U929" s="45"/>
    </row>
    <row r="930" spans="1:21" ht="18.75" customHeight="1" x14ac:dyDescent="0.3">
      <c r="A930" s="47"/>
      <c r="B930" s="45"/>
      <c r="C930" s="46"/>
      <c r="D930" s="46"/>
      <c r="E930" s="46"/>
      <c r="F930" s="46"/>
      <c r="G930" s="44"/>
      <c r="H930" s="44"/>
      <c r="I930" s="44"/>
      <c r="J930" s="49"/>
      <c r="K930" s="48"/>
      <c r="L930" s="198"/>
      <c r="M930" s="64"/>
      <c r="N930" s="204"/>
      <c r="O930" s="45"/>
      <c r="P930" s="45"/>
      <c r="Q930" s="45"/>
      <c r="R930" s="45"/>
      <c r="S930" s="45"/>
      <c r="T930" s="45"/>
      <c r="U930" s="45"/>
    </row>
    <row r="931" spans="1:21" ht="18.75" customHeight="1" x14ac:dyDescent="0.3">
      <c r="A931" s="47"/>
      <c r="B931" s="45"/>
      <c r="C931" s="46"/>
      <c r="D931" s="46"/>
      <c r="E931" s="46"/>
      <c r="F931" s="46"/>
      <c r="G931" s="44"/>
      <c r="H931" s="44"/>
      <c r="I931" s="44"/>
      <c r="J931" s="49"/>
      <c r="K931" s="48"/>
      <c r="L931" s="198"/>
      <c r="M931" s="64"/>
      <c r="N931" s="204"/>
      <c r="O931" s="45"/>
      <c r="P931" s="45"/>
      <c r="Q931" s="45"/>
      <c r="R931" s="45"/>
      <c r="S931" s="45"/>
      <c r="T931" s="45"/>
      <c r="U931" s="45"/>
    </row>
    <row r="932" spans="1:21" ht="18.75" customHeight="1" x14ac:dyDescent="0.3">
      <c r="A932" s="47"/>
      <c r="B932" s="45"/>
      <c r="C932" s="46"/>
      <c r="D932" s="46"/>
      <c r="E932" s="46"/>
      <c r="F932" s="46"/>
      <c r="G932" s="44"/>
      <c r="H932" s="44"/>
      <c r="I932" s="44"/>
      <c r="J932" s="49"/>
      <c r="K932" s="48"/>
      <c r="L932" s="198"/>
      <c r="M932" s="64"/>
      <c r="N932" s="204"/>
      <c r="O932" s="45"/>
      <c r="P932" s="45"/>
      <c r="Q932" s="45"/>
      <c r="R932" s="45"/>
      <c r="S932" s="45"/>
      <c r="T932" s="45"/>
      <c r="U932" s="45"/>
    </row>
    <row r="933" spans="1:21" ht="18.75" customHeight="1" x14ac:dyDescent="0.3">
      <c r="A933" s="47"/>
      <c r="B933" s="45"/>
      <c r="C933" s="46"/>
      <c r="D933" s="46"/>
      <c r="E933" s="46"/>
      <c r="F933" s="46"/>
      <c r="G933" s="44"/>
      <c r="H933" s="44"/>
      <c r="I933" s="44"/>
      <c r="J933" s="49"/>
      <c r="K933" s="48"/>
      <c r="L933" s="198"/>
      <c r="M933" s="64"/>
      <c r="N933" s="204"/>
      <c r="O933" s="45"/>
      <c r="P933" s="45"/>
      <c r="Q933" s="45"/>
      <c r="R933" s="45"/>
      <c r="S933" s="45"/>
      <c r="T933" s="45"/>
      <c r="U933" s="45"/>
    </row>
    <row r="934" spans="1:21" ht="18.75" customHeight="1" x14ac:dyDescent="0.3">
      <c r="A934" s="47"/>
      <c r="B934" s="45"/>
      <c r="C934" s="46"/>
      <c r="D934" s="46"/>
      <c r="E934" s="46"/>
      <c r="F934" s="46"/>
      <c r="G934" s="44"/>
      <c r="H934" s="44"/>
      <c r="I934" s="44"/>
      <c r="J934" s="49"/>
      <c r="K934" s="48"/>
      <c r="L934" s="198"/>
      <c r="M934" s="64"/>
      <c r="N934" s="204"/>
      <c r="O934" s="45"/>
      <c r="P934" s="45"/>
      <c r="Q934" s="45"/>
      <c r="R934" s="45"/>
      <c r="S934" s="45"/>
      <c r="T934" s="45"/>
      <c r="U934" s="45"/>
    </row>
    <row r="935" spans="1:21" ht="18.75" customHeight="1" x14ac:dyDescent="0.3">
      <c r="A935" s="47"/>
      <c r="B935" s="45"/>
      <c r="C935" s="46"/>
      <c r="D935" s="46"/>
      <c r="E935" s="46"/>
      <c r="F935" s="46"/>
      <c r="G935" s="44"/>
      <c r="H935" s="44"/>
      <c r="I935" s="44"/>
      <c r="J935" s="49"/>
      <c r="K935" s="48"/>
      <c r="L935" s="198"/>
      <c r="M935" s="64"/>
      <c r="N935" s="204"/>
      <c r="O935" s="45"/>
      <c r="P935" s="45"/>
      <c r="Q935" s="45"/>
      <c r="R935" s="45"/>
      <c r="S935" s="45"/>
      <c r="T935" s="45"/>
      <c r="U935" s="45"/>
    </row>
    <row r="936" spans="1:21" ht="18.75" customHeight="1" x14ac:dyDescent="0.3">
      <c r="A936" s="47"/>
      <c r="B936" s="45"/>
      <c r="C936" s="46"/>
      <c r="D936" s="46"/>
      <c r="E936" s="46"/>
      <c r="F936" s="46"/>
      <c r="G936" s="44"/>
      <c r="H936" s="44"/>
      <c r="I936" s="44"/>
      <c r="J936" s="49"/>
      <c r="K936" s="48"/>
      <c r="L936" s="198"/>
      <c r="M936" s="64"/>
      <c r="N936" s="204"/>
      <c r="O936" s="45"/>
      <c r="P936" s="45"/>
      <c r="Q936" s="45"/>
      <c r="R936" s="45"/>
      <c r="S936" s="45"/>
      <c r="T936" s="45"/>
      <c r="U936" s="45"/>
    </row>
    <row r="937" spans="1:21" ht="18.75" customHeight="1" x14ac:dyDescent="0.3">
      <c r="A937" s="47"/>
      <c r="B937" s="45"/>
      <c r="C937" s="46"/>
      <c r="D937" s="46"/>
      <c r="E937" s="46"/>
      <c r="F937" s="46"/>
      <c r="G937" s="44"/>
      <c r="H937" s="44"/>
      <c r="I937" s="44"/>
      <c r="J937" s="49"/>
      <c r="K937" s="48"/>
      <c r="L937" s="198"/>
      <c r="M937" s="64"/>
      <c r="N937" s="204"/>
      <c r="O937" s="45"/>
      <c r="P937" s="45"/>
      <c r="Q937" s="45"/>
      <c r="R937" s="45"/>
      <c r="S937" s="45"/>
      <c r="T937" s="45"/>
      <c r="U937" s="45"/>
    </row>
    <row r="938" spans="1:21" ht="18.75" customHeight="1" x14ac:dyDescent="0.3">
      <c r="A938" s="47"/>
      <c r="B938" s="45"/>
      <c r="C938" s="46"/>
      <c r="D938" s="46"/>
      <c r="E938" s="46"/>
      <c r="F938" s="46"/>
      <c r="G938" s="44"/>
      <c r="H938" s="44"/>
      <c r="I938" s="44"/>
      <c r="J938" s="49"/>
      <c r="K938" s="48"/>
      <c r="L938" s="198"/>
      <c r="M938" s="64"/>
      <c r="N938" s="204"/>
      <c r="O938" s="45"/>
      <c r="P938" s="45"/>
      <c r="Q938" s="45"/>
      <c r="R938" s="45"/>
      <c r="S938" s="45"/>
      <c r="T938" s="45"/>
      <c r="U938" s="45"/>
    </row>
    <row r="939" spans="1:21" ht="18.75" customHeight="1" x14ac:dyDescent="0.3">
      <c r="A939" s="47"/>
      <c r="B939" s="45"/>
      <c r="C939" s="46"/>
      <c r="D939" s="46"/>
      <c r="E939" s="46"/>
      <c r="F939" s="46"/>
      <c r="G939" s="44"/>
      <c r="H939" s="44"/>
      <c r="I939" s="44"/>
      <c r="J939" s="49"/>
      <c r="K939" s="48"/>
      <c r="L939" s="198"/>
      <c r="M939" s="64"/>
      <c r="N939" s="204"/>
      <c r="O939" s="45"/>
      <c r="P939" s="45"/>
      <c r="Q939" s="45"/>
      <c r="R939" s="45"/>
      <c r="S939" s="45"/>
      <c r="T939" s="45"/>
      <c r="U939" s="45"/>
    </row>
    <row r="940" spans="1:21" ht="18.75" customHeight="1" x14ac:dyDescent="0.3">
      <c r="A940" s="47"/>
      <c r="B940" s="45"/>
      <c r="C940" s="46"/>
      <c r="D940" s="46"/>
      <c r="E940" s="46"/>
      <c r="F940" s="46"/>
      <c r="G940" s="44"/>
      <c r="H940" s="44"/>
      <c r="I940" s="44"/>
      <c r="J940" s="49"/>
      <c r="K940" s="48"/>
      <c r="L940" s="198"/>
      <c r="M940" s="64"/>
      <c r="N940" s="204"/>
      <c r="O940" s="45"/>
      <c r="P940" s="45"/>
      <c r="Q940" s="45"/>
      <c r="R940" s="45"/>
      <c r="S940" s="45"/>
      <c r="T940" s="45"/>
      <c r="U940" s="45"/>
    </row>
    <row r="941" spans="1:21" ht="18.75" customHeight="1" x14ac:dyDescent="0.3">
      <c r="A941" s="47"/>
      <c r="B941" s="45"/>
      <c r="C941" s="46"/>
      <c r="D941" s="46"/>
      <c r="E941" s="46"/>
      <c r="F941" s="46"/>
      <c r="G941" s="44"/>
      <c r="H941" s="44"/>
      <c r="I941" s="44"/>
      <c r="J941" s="49"/>
      <c r="K941" s="48"/>
      <c r="L941" s="198"/>
      <c r="M941" s="64"/>
      <c r="N941" s="204"/>
      <c r="O941" s="45"/>
      <c r="P941" s="45"/>
      <c r="Q941" s="45"/>
      <c r="R941" s="45"/>
      <c r="S941" s="45"/>
      <c r="T941" s="45"/>
      <c r="U941" s="45"/>
    </row>
    <row r="942" spans="1:21" ht="18.75" customHeight="1" x14ac:dyDescent="0.3">
      <c r="A942" s="47"/>
      <c r="B942" s="45"/>
      <c r="C942" s="46"/>
      <c r="D942" s="46"/>
      <c r="E942" s="46"/>
      <c r="F942" s="46"/>
      <c r="G942" s="44"/>
      <c r="H942" s="44"/>
      <c r="I942" s="44"/>
      <c r="J942" s="49"/>
      <c r="K942" s="48"/>
      <c r="L942" s="198"/>
      <c r="M942" s="64"/>
      <c r="N942" s="204"/>
      <c r="O942" s="45"/>
      <c r="P942" s="45"/>
      <c r="Q942" s="45"/>
      <c r="R942" s="45"/>
      <c r="S942" s="45"/>
      <c r="T942" s="45"/>
      <c r="U942" s="45"/>
    </row>
    <row r="943" spans="1:21" ht="18.75" customHeight="1" x14ac:dyDescent="0.3">
      <c r="A943" s="47"/>
      <c r="B943" s="45"/>
      <c r="C943" s="46"/>
      <c r="D943" s="46"/>
      <c r="E943" s="46"/>
      <c r="F943" s="46"/>
      <c r="G943" s="44"/>
      <c r="H943" s="44"/>
      <c r="I943" s="44"/>
      <c r="J943" s="49"/>
      <c r="K943" s="48"/>
      <c r="L943" s="198"/>
      <c r="M943" s="64"/>
      <c r="N943" s="204"/>
      <c r="O943" s="45"/>
      <c r="P943" s="45"/>
      <c r="Q943" s="45"/>
      <c r="R943" s="45"/>
      <c r="S943" s="45"/>
      <c r="T943" s="45"/>
      <c r="U943" s="45"/>
    </row>
    <row r="944" spans="1:21" ht="18.75" customHeight="1" x14ac:dyDescent="0.3">
      <c r="A944" s="47"/>
      <c r="B944" s="45"/>
      <c r="C944" s="46"/>
      <c r="D944" s="46"/>
      <c r="E944" s="46"/>
      <c r="F944" s="46"/>
      <c r="G944" s="44"/>
      <c r="H944" s="44"/>
      <c r="I944" s="44"/>
      <c r="J944" s="49"/>
      <c r="K944" s="48"/>
      <c r="L944" s="198"/>
      <c r="M944" s="64"/>
      <c r="N944" s="204"/>
      <c r="O944" s="45"/>
      <c r="P944" s="45"/>
      <c r="Q944" s="45"/>
      <c r="R944" s="45"/>
      <c r="S944" s="45"/>
      <c r="T944" s="45"/>
      <c r="U944" s="45"/>
    </row>
    <row r="945" spans="1:21" ht="18.75" customHeight="1" x14ac:dyDescent="0.3">
      <c r="A945" s="47"/>
      <c r="B945" s="45"/>
      <c r="C945" s="46"/>
      <c r="D945" s="46"/>
      <c r="E945" s="46"/>
      <c r="F945" s="46"/>
      <c r="G945" s="44"/>
      <c r="H945" s="44"/>
      <c r="I945" s="44"/>
      <c r="J945" s="49"/>
      <c r="K945" s="48"/>
      <c r="L945" s="198"/>
      <c r="M945" s="64"/>
      <c r="N945" s="204"/>
      <c r="O945" s="45"/>
      <c r="P945" s="45"/>
      <c r="Q945" s="45"/>
      <c r="R945" s="45"/>
      <c r="S945" s="45"/>
      <c r="T945" s="45"/>
      <c r="U945" s="45"/>
    </row>
    <row r="946" spans="1:21" ht="18.75" customHeight="1" x14ac:dyDescent="0.3">
      <c r="A946" s="47"/>
      <c r="B946" s="45"/>
      <c r="C946" s="46"/>
      <c r="D946" s="46"/>
      <c r="E946" s="46"/>
      <c r="F946" s="46"/>
      <c r="G946" s="44"/>
      <c r="H946" s="44"/>
      <c r="I946" s="44"/>
      <c r="J946" s="49"/>
      <c r="K946" s="48"/>
      <c r="L946" s="198"/>
      <c r="M946" s="64"/>
      <c r="N946" s="204"/>
      <c r="O946" s="45"/>
      <c r="P946" s="45"/>
      <c r="Q946" s="45"/>
      <c r="R946" s="45"/>
      <c r="S946" s="45"/>
      <c r="T946" s="45"/>
      <c r="U946" s="45"/>
    </row>
    <row r="947" spans="1:21" ht="18.75" customHeight="1" x14ac:dyDescent="0.3">
      <c r="A947" s="47"/>
      <c r="B947" s="45"/>
      <c r="C947" s="46"/>
      <c r="D947" s="46"/>
      <c r="E947" s="46"/>
      <c r="F947" s="46"/>
      <c r="G947" s="44"/>
      <c r="H947" s="44"/>
      <c r="I947" s="44"/>
      <c r="J947" s="49"/>
      <c r="K947" s="48"/>
      <c r="L947" s="198"/>
      <c r="M947" s="64"/>
      <c r="N947" s="204"/>
      <c r="O947" s="45"/>
      <c r="P947" s="45"/>
      <c r="Q947" s="45"/>
      <c r="R947" s="45"/>
      <c r="S947" s="45"/>
      <c r="T947" s="45"/>
      <c r="U947" s="45"/>
    </row>
    <row r="948" spans="1:21" ht="18.75" customHeight="1" x14ac:dyDescent="0.3">
      <c r="A948" s="47"/>
      <c r="B948" s="45"/>
      <c r="C948" s="46"/>
      <c r="D948" s="46"/>
      <c r="E948" s="46"/>
      <c r="F948" s="46"/>
      <c r="G948" s="44"/>
      <c r="H948" s="44"/>
      <c r="I948" s="44"/>
      <c r="J948" s="49"/>
      <c r="K948" s="48"/>
      <c r="L948" s="198"/>
      <c r="M948" s="64"/>
      <c r="N948" s="204"/>
      <c r="O948" s="45"/>
      <c r="P948" s="45"/>
      <c r="Q948" s="45"/>
      <c r="R948" s="45"/>
      <c r="S948" s="45"/>
      <c r="T948" s="45"/>
      <c r="U948" s="45"/>
    </row>
    <row r="949" spans="1:21" ht="18.75" customHeight="1" x14ac:dyDescent="0.3">
      <c r="A949" s="47"/>
      <c r="B949" s="45"/>
      <c r="C949" s="46"/>
      <c r="D949" s="46"/>
      <c r="E949" s="46"/>
      <c r="F949" s="46"/>
      <c r="G949" s="44"/>
      <c r="H949" s="44"/>
      <c r="I949" s="44"/>
      <c r="J949" s="49"/>
      <c r="K949" s="48"/>
      <c r="L949" s="198"/>
      <c r="M949" s="64"/>
      <c r="N949" s="204"/>
      <c r="O949" s="45"/>
      <c r="P949" s="45"/>
      <c r="Q949" s="45"/>
      <c r="R949" s="45"/>
      <c r="S949" s="45"/>
      <c r="T949" s="45"/>
      <c r="U949" s="45"/>
    </row>
    <row r="950" spans="1:21" ht="18.75" customHeight="1" x14ac:dyDescent="0.3">
      <c r="A950" s="47"/>
      <c r="B950" s="45"/>
      <c r="C950" s="46"/>
      <c r="D950" s="46"/>
      <c r="E950" s="46"/>
      <c r="F950" s="46"/>
      <c r="G950" s="44"/>
      <c r="H950" s="44"/>
      <c r="I950" s="44"/>
      <c r="J950" s="49"/>
      <c r="K950" s="48"/>
      <c r="L950" s="198"/>
      <c r="M950" s="64"/>
      <c r="N950" s="204"/>
      <c r="O950" s="45"/>
      <c r="P950" s="45"/>
      <c r="Q950" s="45"/>
      <c r="R950" s="45"/>
      <c r="S950" s="45"/>
      <c r="T950" s="45"/>
      <c r="U950" s="45"/>
    </row>
    <row r="951" spans="1:21" ht="18.75" customHeight="1" x14ac:dyDescent="0.3">
      <c r="A951" s="47"/>
      <c r="B951" s="45"/>
      <c r="C951" s="46"/>
      <c r="D951" s="46"/>
      <c r="E951" s="46"/>
      <c r="F951" s="46"/>
      <c r="G951" s="44"/>
      <c r="H951" s="44"/>
      <c r="I951" s="44"/>
      <c r="J951" s="49"/>
      <c r="K951" s="48"/>
      <c r="L951" s="198"/>
      <c r="M951" s="64"/>
      <c r="N951" s="204"/>
      <c r="O951" s="45"/>
      <c r="P951" s="45"/>
      <c r="Q951" s="45"/>
      <c r="R951" s="45"/>
      <c r="S951" s="45"/>
      <c r="T951" s="45"/>
      <c r="U951" s="45"/>
    </row>
    <row r="952" spans="1:21" ht="18.75" customHeight="1" x14ac:dyDescent="0.3">
      <c r="A952" s="47"/>
      <c r="B952" s="45"/>
      <c r="C952" s="46"/>
      <c r="D952" s="46"/>
      <c r="E952" s="46"/>
      <c r="F952" s="46"/>
      <c r="G952" s="44"/>
      <c r="H952" s="44"/>
      <c r="I952" s="44"/>
      <c r="J952" s="49"/>
      <c r="K952" s="48"/>
      <c r="L952" s="198"/>
      <c r="M952" s="64"/>
      <c r="N952" s="204"/>
      <c r="O952" s="45"/>
      <c r="P952" s="45"/>
      <c r="Q952" s="45"/>
      <c r="R952" s="45"/>
      <c r="S952" s="45"/>
      <c r="T952" s="45"/>
      <c r="U952" s="45"/>
    </row>
    <row r="953" spans="1:21" ht="18.75" customHeight="1" x14ac:dyDescent="0.3">
      <c r="A953" s="47"/>
      <c r="B953" s="45"/>
      <c r="C953" s="46"/>
      <c r="D953" s="46"/>
      <c r="E953" s="46"/>
      <c r="F953" s="46"/>
      <c r="G953" s="44"/>
      <c r="H953" s="44"/>
      <c r="I953" s="44"/>
      <c r="J953" s="49"/>
      <c r="K953" s="48"/>
      <c r="L953" s="198"/>
      <c r="M953" s="64"/>
      <c r="N953" s="204"/>
      <c r="O953" s="45"/>
      <c r="P953" s="45"/>
      <c r="Q953" s="45"/>
      <c r="R953" s="45"/>
      <c r="S953" s="45"/>
      <c r="T953" s="45"/>
      <c r="U953" s="45"/>
    </row>
    <row r="954" spans="1:21" ht="18.75" customHeight="1" x14ac:dyDescent="0.3">
      <c r="A954" s="47"/>
      <c r="B954" s="45"/>
      <c r="C954" s="46"/>
      <c r="D954" s="46"/>
      <c r="E954" s="46"/>
      <c r="F954" s="46"/>
      <c r="G954" s="44"/>
      <c r="H954" s="44"/>
      <c r="I954" s="44"/>
      <c r="J954" s="49"/>
      <c r="K954" s="48"/>
      <c r="L954" s="198"/>
      <c r="M954" s="64"/>
      <c r="N954" s="204"/>
      <c r="O954" s="45"/>
      <c r="P954" s="45"/>
      <c r="Q954" s="45"/>
      <c r="R954" s="45"/>
      <c r="S954" s="45"/>
      <c r="T954" s="45"/>
      <c r="U954" s="45"/>
    </row>
    <row r="955" spans="1:21" ht="18.75" customHeight="1" x14ac:dyDescent="0.3">
      <c r="A955" s="47"/>
      <c r="B955" s="45"/>
      <c r="C955" s="46"/>
      <c r="D955" s="46"/>
      <c r="E955" s="46"/>
      <c r="F955" s="46"/>
      <c r="G955" s="44"/>
      <c r="H955" s="44"/>
      <c r="I955" s="44"/>
      <c r="J955" s="49"/>
      <c r="K955" s="48"/>
      <c r="L955" s="198"/>
      <c r="M955" s="64"/>
      <c r="N955" s="204"/>
      <c r="O955" s="45"/>
      <c r="P955" s="45"/>
      <c r="Q955" s="45"/>
      <c r="R955" s="45"/>
      <c r="S955" s="45"/>
      <c r="T955" s="45"/>
      <c r="U955" s="45"/>
    </row>
    <row r="956" spans="1:21" ht="18.75" customHeight="1" x14ac:dyDescent="0.3">
      <c r="A956" s="47"/>
      <c r="B956" s="45"/>
      <c r="C956" s="46"/>
      <c r="D956" s="46"/>
      <c r="E956" s="46"/>
      <c r="F956" s="46"/>
      <c r="G956" s="44"/>
      <c r="H956" s="44"/>
      <c r="I956" s="44"/>
      <c r="J956" s="49"/>
      <c r="K956" s="48"/>
      <c r="L956" s="198"/>
      <c r="M956" s="64"/>
      <c r="N956" s="204"/>
      <c r="O956" s="45"/>
      <c r="P956" s="45"/>
      <c r="Q956" s="45"/>
      <c r="R956" s="45"/>
      <c r="S956" s="45"/>
      <c r="T956" s="45"/>
      <c r="U956" s="45"/>
    </row>
    <row r="957" spans="1:21" ht="18.75" customHeight="1" x14ac:dyDescent="0.3">
      <c r="A957" s="47"/>
      <c r="B957" s="45"/>
      <c r="C957" s="46"/>
      <c r="D957" s="46"/>
      <c r="E957" s="46"/>
      <c r="F957" s="46"/>
      <c r="G957" s="44"/>
      <c r="H957" s="44"/>
      <c r="I957" s="44"/>
      <c r="J957" s="49"/>
      <c r="K957" s="48"/>
      <c r="L957" s="198"/>
      <c r="M957" s="64"/>
      <c r="N957" s="204"/>
      <c r="O957" s="45"/>
      <c r="P957" s="45"/>
      <c r="Q957" s="45"/>
      <c r="R957" s="45"/>
      <c r="S957" s="45"/>
      <c r="T957" s="45"/>
      <c r="U957" s="45"/>
    </row>
    <row r="958" spans="1:21" ht="18.75" customHeight="1" x14ac:dyDescent="0.3">
      <c r="A958" s="47"/>
      <c r="B958" s="45"/>
      <c r="C958" s="46"/>
      <c r="D958" s="46"/>
      <c r="E958" s="46"/>
      <c r="F958" s="46"/>
      <c r="G958" s="44"/>
      <c r="H958" s="44"/>
      <c r="I958" s="44"/>
      <c r="J958" s="49"/>
      <c r="K958" s="48"/>
      <c r="L958" s="198"/>
      <c r="M958" s="64"/>
      <c r="N958" s="204"/>
      <c r="O958" s="45"/>
      <c r="P958" s="45"/>
      <c r="Q958" s="45"/>
      <c r="R958" s="45"/>
      <c r="S958" s="45"/>
      <c r="T958" s="45"/>
      <c r="U958" s="45"/>
    </row>
    <row r="959" spans="1:21" ht="18.75" customHeight="1" x14ac:dyDescent="0.3">
      <c r="A959" s="47"/>
      <c r="B959" s="45"/>
      <c r="C959" s="46"/>
      <c r="D959" s="46"/>
      <c r="E959" s="46"/>
      <c r="F959" s="46"/>
      <c r="G959" s="44"/>
      <c r="H959" s="44"/>
      <c r="I959" s="44"/>
      <c r="J959" s="49"/>
      <c r="K959" s="48"/>
      <c r="L959" s="198"/>
      <c r="M959" s="64"/>
      <c r="N959" s="204"/>
      <c r="O959" s="45"/>
      <c r="P959" s="45"/>
      <c r="Q959" s="45"/>
      <c r="R959" s="45"/>
      <c r="S959" s="45"/>
      <c r="T959" s="45"/>
      <c r="U959" s="45"/>
    </row>
    <row r="960" spans="1:21" ht="18.75" customHeight="1" x14ac:dyDescent="0.3">
      <c r="A960" s="47"/>
      <c r="B960" s="45"/>
      <c r="C960" s="46"/>
      <c r="D960" s="46"/>
      <c r="E960" s="46"/>
      <c r="F960" s="46"/>
      <c r="G960" s="44"/>
      <c r="H960" s="44"/>
      <c r="I960" s="44"/>
      <c r="J960" s="49"/>
      <c r="K960" s="48"/>
      <c r="L960" s="198"/>
      <c r="M960" s="64"/>
      <c r="N960" s="204"/>
      <c r="O960" s="45"/>
      <c r="P960" s="45"/>
      <c r="Q960" s="45"/>
      <c r="R960" s="45"/>
      <c r="S960" s="45"/>
      <c r="T960" s="45"/>
      <c r="U960" s="45"/>
    </row>
    <row r="961" spans="1:21" ht="18.75" customHeight="1" x14ac:dyDescent="0.3">
      <c r="A961" s="47"/>
      <c r="B961" s="45"/>
      <c r="C961" s="46"/>
      <c r="D961" s="46"/>
      <c r="E961" s="46"/>
      <c r="F961" s="46"/>
      <c r="G961" s="44"/>
      <c r="H961" s="44"/>
      <c r="I961" s="44"/>
      <c r="J961" s="49"/>
      <c r="K961" s="48"/>
      <c r="L961" s="198"/>
      <c r="M961" s="64"/>
      <c r="N961" s="204"/>
      <c r="O961" s="45"/>
      <c r="P961" s="45"/>
      <c r="Q961" s="45"/>
      <c r="R961" s="45"/>
      <c r="S961" s="45"/>
      <c r="T961" s="45"/>
      <c r="U961" s="45"/>
    </row>
    <row r="962" spans="1:21" ht="18.75" customHeight="1" x14ac:dyDescent="0.3">
      <c r="A962" s="47"/>
      <c r="B962" s="45"/>
      <c r="C962" s="46"/>
      <c r="D962" s="46"/>
      <c r="E962" s="46"/>
      <c r="F962" s="46"/>
      <c r="G962" s="44"/>
      <c r="H962" s="44"/>
      <c r="I962" s="44"/>
      <c r="J962" s="49"/>
      <c r="K962" s="48"/>
      <c r="L962" s="198"/>
      <c r="M962" s="64"/>
      <c r="N962" s="204"/>
      <c r="O962" s="45"/>
      <c r="P962" s="45"/>
      <c r="Q962" s="45"/>
      <c r="R962" s="45"/>
      <c r="S962" s="45"/>
      <c r="T962" s="45"/>
      <c r="U962" s="45"/>
    </row>
    <row r="963" spans="1:21" ht="18.75" customHeight="1" x14ac:dyDescent="0.3">
      <c r="A963" s="47"/>
      <c r="B963" s="45"/>
      <c r="C963" s="46"/>
      <c r="D963" s="46"/>
      <c r="E963" s="46"/>
      <c r="F963" s="46"/>
      <c r="G963" s="44"/>
      <c r="H963" s="44"/>
      <c r="I963" s="44"/>
      <c r="J963" s="49"/>
      <c r="K963" s="48"/>
      <c r="L963" s="198"/>
      <c r="M963" s="64"/>
      <c r="N963" s="204"/>
      <c r="O963" s="45"/>
      <c r="P963" s="45"/>
      <c r="Q963" s="45"/>
      <c r="R963" s="45"/>
      <c r="S963" s="45"/>
      <c r="T963" s="45"/>
      <c r="U963" s="45"/>
    </row>
    <row r="964" spans="1:21" ht="18.75" customHeight="1" x14ac:dyDescent="0.3">
      <c r="A964" s="47"/>
      <c r="B964" s="45"/>
      <c r="C964" s="46"/>
      <c r="D964" s="46"/>
      <c r="E964" s="46"/>
      <c r="F964" s="46"/>
      <c r="G964" s="44"/>
      <c r="H964" s="44"/>
      <c r="I964" s="44"/>
      <c r="J964" s="49"/>
      <c r="K964" s="48"/>
      <c r="L964" s="198"/>
      <c r="M964" s="64"/>
      <c r="N964" s="204"/>
      <c r="O964" s="45"/>
      <c r="P964" s="45"/>
      <c r="Q964" s="45"/>
      <c r="R964" s="45"/>
      <c r="S964" s="45"/>
      <c r="T964" s="45"/>
      <c r="U964" s="45"/>
    </row>
    <row r="965" spans="1:21" ht="18.75" customHeight="1" x14ac:dyDescent="0.3">
      <c r="A965" s="47"/>
      <c r="B965" s="45"/>
      <c r="C965" s="46"/>
      <c r="D965" s="46"/>
      <c r="E965" s="46"/>
      <c r="F965" s="46"/>
      <c r="G965" s="44"/>
      <c r="H965" s="44"/>
      <c r="I965" s="44"/>
      <c r="J965" s="49"/>
      <c r="K965" s="48"/>
      <c r="L965" s="198"/>
      <c r="M965" s="64"/>
      <c r="N965" s="204"/>
      <c r="O965" s="45"/>
      <c r="P965" s="45"/>
      <c r="Q965" s="45"/>
      <c r="R965" s="45"/>
      <c r="S965" s="45"/>
      <c r="T965" s="45"/>
      <c r="U965" s="45"/>
    </row>
    <row r="966" spans="1:21" ht="18.75" customHeight="1" x14ac:dyDescent="0.3">
      <c r="A966" s="47"/>
      <c r="B966" s="45"/>
      <c r="C966" s="46"/>
      <c r="D966" s="46"/>
      <c r="E966" s="46"/>
      <c r="F966" s="46"/>
      <c r="G966" s="44"/>
      <c r="H966" s="44"/>
      <c r="I966" s="44"/>
      <c r="J966" s="49"/>
      <c r="K966" s="48"/>
      <c r="L966" s="198"/>
      <c r="M966" s="64"/>
      <c r="N966" s="204"/>
      <c r="O966" s="45"/>
      <c r="P966" s="45"/>
      <c r="Q966" s="45"/>
      <c r="R966" s="45"/>
      <c r="S966" s="45"/>
      <c r="T966" s="45"/>
      <c r="U966" s="45"/>
    </row>
    <row r="967" spans="1:21" ht="18.75" customHeight="1" x14ac:dyDescent="0.3">
      <c r="A967" s="47"/>
      <c r="B967" s="45"/>
      <c r="C967" s="46"/>
      <c r="D967" s="46"/>
      <c r="E967" s="46"/>
      <c r="F967" s="46"/>
      <c r="G967" s="44"/>
      <c r="H967" s="44"/>
      <c r="I967" s="44"/>
      <c r="J967" s="49"/>
      <c r="K967" s="48"/>
      <c r="L967" s="198"/>
      <c r="M967" s="64"/>
      <c r="N967" s="204"/>
      <c r="O967" s="45"/>
      <c r="P967" s="45"/>
      <c r="Q967" s="45"/>
      <c r="R967" s="45"/>
      <c r="S967" s="45"/>
      <c r="T967" s="45"/>
      <c r="U967" s="45"/>
    </row>
    <row r="968" spans="1:21" ht="18.75" customHeight="1" x14ac:dyDescent="0.3">
      <c r="A968" s="47"/>
      <c r="B968" s="45"/>
      <c r="C968" s="46"/>
      <c r="D968" s="46"/>
      <c r="E968" s="46"/>
      <c r="F968" s="46"/>
      <c r="G968" s="44"/>
      <c r="H968" s="44"/>
      <c r="I968" s="44"/>
      <c r="J968" s="49"/>
      <c r="K968" s="48"/>
      <c r="L968" s="198"/>
      <c r="M968" s="64"/>
      <c r="N968" s="204"/>
      <c r="O968" s="45"/>
      <c r="P968" s="45"/>
      <c r="Q968" s="45"/>
      <c r="R968" s="45"/>
      <c r="S968" s="45"/>
      <c r="T968" s="45"/>
      <c r="U968" s="45"/>
    </row>
    <row r="969" spans="1:21" ht="18.75" customHeight="1" x14ac:dyDescent="0.3">
      <c r="A969" s="47"/>
      <c r="B969" s="45"/>
      <c r="C969" s="46"/>
      <c r="D969" s="46"/>
      <c r="E969" s="46"/>
      <c r="F969" s="46"/>
      <c r="G969" s="44"/>
      <c r="H969" s="44"/>
      <c r="I969" s="44"/>
      <c r="J969" s="49"/>
      <c r="K969" s="48"/>
      <c r="L969" s="198"/>
      <c r="M969" s="64"/>
      <c r="N969" s="204"/>
      <c r="O969" s="45"/>
      <c r="P969" s="45"/>
      <c r="Q969" s="45"/>
      <c r="R969" s="45"/>
      <c r="S969" s="45"/>
      <c r="T969" s="45"/>
      <c r="U969" s="45"/>
    </row>
    <row r="970" spans="1:21" ht="18.75" customHeight="1" x14ac:dyDescent="0.3">
      <c r="A970" s="47"/>
      <c r="B970" s="45"/>
      <c r="C970" s="46"/>
      <c r="D970" s="46"/>
      <c r="E970" s="46"/>
      <c r="F970" s="46"/>
      <c r="G970" s="44"/>
      <c r="H970" s="44"/>
      <c r="I970" s="44"/>
      <c r="J970" s="49"/>
      <c r="K970" s="48"/>
      <c r="L970" s="198"/>
      <c r="M970" s="64"/>
      <c r="N970" s="204"/>
      <c r="O970" s="45"/>
      <c r="P970" s="45"/>
      <c r="Q970" s="45"/>
      <c r="R970" s="45"/>
      <c r="S970" s="45"/>
      <c r="T970" s="45"/>
      <c r="U970" s="45"/>
    </row>
    <row r="971" spans="1:21" ht="18.75" customHeight="1" x14ac:dyDescent="0.3">
      <c r="A971" s="47"/>
      <c r="B971" s="45"/>
      <c r="C971" s="46"/>
      <c r="D971" s="46"/>
      <c r="E971" s="46"/>
      <c r="F971" s="46"/>
      <c r="G971" s="44"/>
      <c r="H971" s="44"/>
      <c r="I971" s="44"/>
      <c r="J971" s="49"/>
      <c r="K971" s="48"/>
      <c r="L971" s="198"/>
      <c r="M971" s="64"/>
      <c r="N971" s="204"/>
      <c r="O971" s="45"/>
      <c r="P971" s="45"/>
      <c r="Q971" s="45"/>
      <c r="R971" s="45"/>
      <c r="S971" s="45"/>
      <c r="T971" s="45"/>
      <c r="U971" s="45"/>
    </row>
    <row r="972" spans="1:21" ht="18.75" customHeight="1" x14ac:dyDescent="0.3">
      <c r="A972" s="47"/>
      <c r="B972" s="45"/>
      <c r="C972" s="46"/>
      <c r="D972" s="46"/>
      <c r="E972" s="46"/>
      <c r="F972" s="46"/>
      <c r="G972" s="44"/>
      <c r="H972" s="44"/>
      <c r="I972" s="44"/>
      <c r="J972" s="49"/>
      <c r="K972" s="48"/>
      <c r="L972" s="198"/>
      <c r="M972" s="64"/>
      <c r="N972" s="204"/>
      <c r="O972" s="45"/>
      <c r="P972" s="45"/>
      <c r="Q972" s="45"/>
      <c r="R972" s="45"/>
      <c r="S972" s="45"/>
      <c r="T972" s="45"/>
      <c r="U972" s="45"/>
    </row>
    <row r="973" spans="1:21" ht="18.75" customHeight="1" x14ac:dyDescent="0.3">
      <c r="A973" s="47"/>
      <c r="B973" s="45"/>
      <c r="C973" s="46"/>
      <c r="D973" s="46"/>
      <c r="E973" s="46"/>
      <c r="F973" s="46"/>
      <c r="G973" s="44"/>
      <c r="H973" s="44"/>
      <c r="I973" s="44"/>
      <c r="J973" s="49"/>
      <c r="K973" s="48"/>
      <c r="L973" s="198"/>
      <c r="M973" s="64"/>
      <c r="N973" s="204"/>
      <c r="O973" s="45"/>
      <c r="P973" s="45"/>
      <c r="Q973" s="45"/>
      <c r="R973" s="45"/>
      <c r="S973" s="45"/>
      <c r="T973" s="45"/>
      <c r="U973" s="45"/>
    </row>
    <row r="974" spans="1:21" ht="18.75" customHeight="1" x14ac:dyDescent="0.3">
      <c r="A974" s="47"/>
      <c r="B974" s="45"/>
      <c r="C974" s="46"/>
      <c r="D974" s="46"/>
      <c r="E974" s="46"/>
      <c r="F974" s="46"/>
      <c r="G974" s="44"/>
      <c r="H974" s="44"/>
      <c r="I974" s="44"/>
      <c r="J974" s="49"/>
      <c r="K974" s="48"/>
      <c r="L974" s="198"/>
      <c r="M974" s="64"/>
      <c r="N974" s="204"/>
      <c r="O974" s="45"/>
      <c r="P974" s="45"/>
      <c r="Q974" s="45"/>
      <c r="R974" s="45"/>
      <c r="S974" s="45"/>
      <c r="T974" s="45"/>
      <c r="U974" s="45"/>
    </row>
    <row r="975" spans="1:21" ht="18.75" customHeight="1" x14ac:dyDescent="0.3">
      <c r="A975" s="47"/>
      <c r="B975" s="45"/>
      <c r="C975" s="46"/>
      <c r="D975" s="46"/>
      <c r="E975" s="46"/>
      <c r="F975" s="46"/>
      <c r="G975" s="44"/>
      <c r="H975" s="44"/>
      <c r="I975" s="44"/>
      <c r="J975" s="49"/>
      <c r="K975" s="48"/>
      <c r="L975" s="198"/>
      <c r="M975" s="64"/>
      <c r="N975" s="204"/>
      <c r="O975" s="45"/>
      <c r="P975" s="45"/>
      <c r="Q975" s="45"/>
      <c r="R975" s="45"/>
      <c r="S975" s="45"/>
      <c r="T975" s="45"/>
      <c r="U975" s="45"/>
    </row>
    <row r="976" spans="1:21" ht="18.75" customHeight="1" x14ac:dyDescent="0.3">
      <c r="A976" s="47"/>
      <c r="B976" s="45"/>
      <c r="C976" s="46"/>
      <c r="D976" s="46"/>
      <c r="E976" s="46"/>
      <c r="F976" s="46"/>
      <c r="G976" s="44"/>
      <c r="H976" s="44"/>
      <c r="I976" s="44"/>
      <c r="J976" s="49"/>
      <c r="K976" s="48"/>
      <c r="L976" s="198"/>
      <c r="M976" s="64"/>
      <c r="N976" s="204"/>
      <c r="O976" s="45"/>
      <c r="P976" s="45"/>
      <c r="Q976" s="45"/>
      <c r="R976" s="45"/>
      <c r="S976" s="45"/>
      <c r="T976" s="45"/>
      <c r="U976" s="45"/>
    </row>
    <row r="977" spans="1:21" ht="18.75" customHeight="1" x14ac:dyDescent="0.3">
      <c r="A977" s="47"/>
      <c r="B977" s="45"/>
      <c r="C977" s="46"/>
      <c r="D977" s="46"/>
      <c r="E977" s="46"/>
      <c r="F977" s="46"/>
      <c r="G977" s="44"/>
      <c r="H977" s="44"/>
      <c r="I977" s="44"/>
      <c r="J977" s="49"/>
      <c r="K977" s="48"/>
      <c r="L977" s="198"/>
      <c r="M977" s="64"/>
      <c r="N977" s="204"/>
      <c r="O977" s="45"/>
      <c r="P977" s="45"/>
      <c r="Q977" s="45"/>
      <c r="R977" s="45"/>
      <c r="S977" s="45"/>
      <c r="T977" s="45"/>
      <c r="U977" s="45"/>
    </row>
    <row r="978" spans="1:21" ht="18.75" customHeight="1" x14ac:dyDescent="0.3">
      <c r="A978" s="47"/>
      <c r="B978" s="45"/>
      <c r="C978" s="46"/>
      <c r="D978" s="46"/>
      <c r="E978" s="46"/>
      <c r="F978" s="46"/>
      <c r="G978" s="44"/>
      <c r="H978" s="44"/>
      <c r="I978" s="44"/>
      <c r="J978" s="49"/>
      <c r="K978" s="48"/>
      <c r="L978" s="198"/>
      <c r="M978" s="64"/>
      <c r="N978" s="204"/>
      <c r="O978" s="45"/>
      <c r="P978" s="45"/>
      <c r="Q978" s="45"/>
      <c r="R978" s="45"/>
      <c r="S978" s="45"/>
      <c r="T978" s="45"/>
      <c r="U978" s="45"/>
    </row>
    <row r="979" spans="1:21" ht="18.75" customHeight="1" x14ac:dyDescent="0.3">
      <c r="A979" s="47"/>
      <c r="B979" s="45"/>
      <c r="C979" s="46"/>
      <c r="D979" s="46"/>
      <c r="E979" s="46"/>
      <c r="F979" s="46"/>
      <c r="G979" s="44"/>
      <c r="H979" s="44"/>
      <c r="I979" s="44"/>
      <c r="J979" s="49"/>
      <c r="K979" s="48"/>
      <c r="L979" s="198"/>
      <c r="M979" s="64"/>
      <c r="N979" s="204"/>
      <c r="O979" s="45"/>
      <c r="P979" s="45"/>
      <c r="Q979" s="45"/>
      <c r="R979" s="45"/>
      <c r="S979" s="45"/>
      <c r="T979" s="45"/>
      <c r="U979" s="45"/>
    </row>
    <row r="980" spans="1:21" ht="18.75" customHeight="1" x14ac:dyDescent="0.3">
      <c r="A980" s="47"/>
      <c r="B980" s="45"/>
      <c r="C980" s="46"/>
      <c r="D980" s="46"/>
      <c r="E980" s="46"/>
      <c r="F980" s="46"/>
      <c r="G980" s="44"/>
      <c r="H980" s="44"/>
      <c r="I980" s="44"/>
      <c r="J980" s="49"/>
      <c r="K980" s="48"/>
      <c r="L980" s="198"/>
      <c r="M980" s="64"/>
      <c r="N980" s="204"/>
      <c r="O980" s="45"/>
      <c r="P980" s="45"/>
      <c r="Q980" s="45"/>
      <c r="R980" s="45"/>
      <c r="S980" s="45"/>
      <c r="T980" s="45"/>
      <c r="U980" s="45"/>
    </row>
    <row r="981" spans="1:21" ht="18.75" customHeight="1" x14ac:dyDescent="0.3">
      <c r="A981" s="47"/>
      <c r="B981" s="45"/>
      <c r="C981" s="46"/>
      <c r="D981" s="46"/>
      <c r="E981" s="46"/>
      <c r="F981" s="46"/>
      <c r="G981" s="44"/>
      <c r="H981" s="44"/>
      <c r="I981" s="44"/>
      <c r="J981" s="49"/>
      <c r="K981" s="48"/>
      <c r="L981" s="198"/>
      <c r="M981" s="64"/>
      <c r="N981" s="204"/>
      <c r="O981" s="45"/>
      <c r="P981" s="45"/>
      <c r="Q981" s="45"/>
      <c r="R981" s="45"/>
      <c r="S981" s="45"/>
      <c r="T981" s="45"/>
      <c r="U981" s="45"/>
    </row>
    <row r="982" spans="1:21" ht="18.75" customHeight="1" x14ac:dyDescent="0.3">
      <c r="A982" s="47"/>
      <c r="B982" s="45"/>
      <c r="C982" s="46"/>
      <c r="D982" s="46"/>
      <c r="E982" s="46"/>
      <c r="F982" s="46"/>
      <c r="G982" s="44"/>
      <c r="H982" s="44"/>
      <c r="I982" s="44"/>
      <c r="J982" s="49"/>
      <c r="K982" s="48"/>
      <c r="L982" s="198"/>
      <c r="M982" s="64"/>
      <c r="N982" s="204"/>
      <c r="O982" s="45"/>
      <c r="P982" s="45"/>
      <c r="Q982" s="45"/>
      <c r="R982" s="45"/>
      <c r="S982" s="45"/>
      <c r="T982" s="45"/>
      <c r="U982" s="45"/>
    </row>
    <row r="983" spans="1:21" ht="18.75" customHeight="1" x14ac:dyDescent="0.3">
      <c r="A983" s="47"/>
      <c r="B983" s="45"/>
      <c r="C983" s="46"/>
      <c r="D983" s="46"/>
      <c r="E983" s="46"/>
      <c r="F983" s="46"/>
      <c r="G983" s="44"/>
      <c r="H983" s="44"/>
      <c r="I983" s="44"/>
      <c r="J983" s="49"/>
      <c r="K983" s="48"/>
      <c r="L983" s="198"/>
      <c r="M983" s="64"/>
      <c r="N983" s="204"/>
      <c r="O983" s="45"/>
      <c r="P983" s="45"/>
      <c r="Q983" s="45"/>
      <c r="R983" s="45"/>
      <c r="S983" s="45"/>
      <c r="T983" s="45"/>
      <c r="U983" s="45"/>
    </row>
    <row r="984" spans="1:21" ht="18.75" customHeight="1" x14ac:dyDescent="0.3">
      <c r="A984" s="47"/>
      <c r="B984" s="45"/>
      <c r="C984" s="46"/>
      <c r="D984" s="46"/>
      <c r="E984" s="46"/>
      <c r="F984" s="46"/>
      <c r="G984" s="44"/>
      <c r="H984" s="44"/>
      <c r="I984" s="44"/>
      <c r="J984" s="49"/>
      <c r="K984" s="48"/>
      <c r="L984" s="198"/>
      <c r="M984" s="64"/>
      <c r="N984" s="204"/>
      <c r="O984" s="45"/>
      <c r="P984" s="45"/>
      <c r="Q984" s="45"/>
      <c r="R984" s="45"/>
      <c r="S984" s="45"/>
      <c r="T984" s="45"/>
      <c r="U984" s="45"/>
    </row>
    <row r="985" spans="1:21" ht="18.75" customHeight="1" x14ac:dyDescent="0.3">
      <c r="A985" s="47"/>
      <c r="B985" s="45"/>
      <c r="C985" s="46"/>
      <c r="D985" s="46"/>
      <c r="E985" s="46"/>
      <c r="F985" s="46"/>
      <c r="G985" s="44"/>
      <c r="H985" s="44"/>
      <c r="I985" s="44"/>
      <c r="J985" s="49"/>
      <c r="K985" s="48"/>
      <c r="L985" s="198"/>
      <c r="M985" s="64"/>
      <c r="N985" s="204"/>
      <c r="O985" s="45"/>
      <c r="P985" s="45"/>
      <c r="Q985" s="45"/>
      <c r="R985" s="45"/>
      <c r="S985" s="45"/>
      <c r="T985" s="45"/>
      <c r="U985" s="45"/>
    </row>
    <row r="986" spans="1:21" ht="18.75" customHeight="1" x14ac:dyDescent="0.3">
      <c r="A986" s="47"/>
      <c r="B986" s="45"/>
      <c r="C986" s="46"/>
      <c r="D986" s="46"/>
      <c r="E986" s="46"/>
      <c r="F986" s="46"/>
      <c r="G986" s="44"/>
      <c r="H986" s="44"/>
      <c r="I986" s="44"/>
      <c r="J986" s="49"/>
      <c r="K986" s="48"/>
      <c r="L986" s="198"/>
      <c r="M986" s="64"/>
      <c r="N986" s="204"/>
      <c r="O986" s="45"/>
      <c r="P986" s="45"/>
      <c r="Q986" s="45"/>
      <c r="R986" s="45"/>
      <c r="S986" s="45"/>
      <c r="T986" s="45"/>
      <c r="U986" s="45"/>
    </row>
    <row r="987" spans="1:21" ht="18.75" customHeight="1" x14ac:dyDescent="0.3">
      <c r="A987" s="47"/>
      <c r="B987" s="45"/>
      <c r="C987" s="46"/>
      <c r="D987" s="46"/>
      <c r="E987" s="46"/>
      <c r="F987" s="46"/>
      <c r="G987" s="44"/>
      <c r="H987" s="44"/>
      <c r="I987" s="44"/>
      <c r="J987" s="49"/>
      <c r="K987" s="48"/>
      <c r="L987" s="198"/>
      <c r="M987" s="64"/>
      <c r="N987" s="204"/>
      <c r="O987" s="45"/>
      <c r="P987" s="45"/>
      <c r="Q987" s="45"/>
      <c r="R987" s="45"/>
      <c r="S987" s="45"/>
      <c r="T987" s="45"/>
      <c r="U987" s="45"/>
    </row>
    <row r="988" spans="1:21" ht="18.75" customHeight="1" x14ac:dyDescent="0.3">
      <c r="A988" s="47"/>
      <c r="B988" s="45"/>
      <c r="C988" s="46"/>
      <c r="D988" s="46"/>
      <c r="E988" s="46"/>
      <c r="F988" s="46"/>
      <c r="G988" s="44"/>
      <c r="H988" s="44"/>
      <c r="I988" s="44"/>
      <c r="J988" s="49"/>
      <c r="K988" s="48"/>
      <c r="L988" s="198"/>
      <c r="M988" s="64"/>
      <c r="N988" s="204"/>
      <c r="O988" s="45"/>
      <c r="P988" s="45"/>
      <c r="Q988" s="45"/>
      <c r="R988" s="45"/>
      <c r="S988" s="45"/>
      <c r="T988" s="45"/>
      <c r="U988" s="45"/>
    </row>
    <row r="989" spans="1:21" ht="18.75" customHeight="1" x14ac:dyDescent="0.3">
      <c r="A989" s="47"/>
      <c r="B989" s="45"/>
      <c r="C989" s="46"/>
      <c r="D989" s="46"/>
      <c r="E989" s="46"/>
      <c r="F989" s="46"/>
      <c r="G989" s="44"/>
      <c r="H989" s="44"/>
      <c r="I989" s="44"/>
      <c r="J989" s="49"/>
      <c r="K989" s="48"/>
      <c r="L989" s="198"/>
      <c r="M989" s="64"/>
      <c r="N989" s="204"/>
      <c r="O989" s="45"/>
      <c r="P989" s="45"/>
      <c r="Q989" s="45"/>
      <c r="R989" s="45"/>
      <c r="S989" s="45"/>
      <c r="T989" s="45"/>
      <c r="U989" s="45"/>
    </row>
    <row r="990" spans="1:21" ht="18.75" customHeight="1" x14ac:dyDescent="0.3">
      <c r="A990" s="47"/>
      <c r="B990" s="45"/>
      <c r="C990" s="46"/>
      <c r="D990" s="46"/>
      <c r="E990" s="46"/>
      <c r="F990" s="46"/>
      <c r="G990" s="44"/>
      <c r="H990" s="44"/>
      <c r="I990" s="44"/>
      <c r="J990" s="49"/>
      <c r="K990" s="48"/>
      <c r="L990" s="198"/>
      <c r="M990" s="64"/>
      <c r="N990" s="204"/>
      <c r="O990" s="45"/>
      <c r="P990" s="45"/>
      <c r="Q990" s="45"/>
      <c r="R990" s="45"/>
      <c r="S990" s="45"/>
      <c r="T990" s="45"/>
      <c r="U990" s="45"/>
    </row>
    <row r="991" spans="1:21" ht="18.75" customHeight="1" x14ac:dyDescent="0.3">
      <c r="A991" s="47"/>
      <c r="B991" s="45"/>
      <c r="C991" s="46"/>
      <c r="D991" s="46"/>
      <c r="E991" s="46"/>
      <c r="F991" s="46"/>
      <c r="G991" s="44"/>
      <c r="H991" s="44"/>
      <c r="I991" s="44"/>
      <c r="J991" s="49"/>
      <c r="K991" s="48"/>
      <c r="L991" s="198"/>
      <c r="M991" s="64"/>
      <c r="N991" s="204"/>
      <c r="O991" s="45"/>
      <c r="P991" s="45"/>
      <c r="Q991" s="45"/>
      <c r="R991" s="45"/>
      <c r="S991" s="45"/>
      <c r="T991" s="45"/>
      <c r="U991" s="45"/>
    </row>
    <row r="992" spans="1:21" ht="18.75" customHeight="1" x14ac:dyDescent="0.3">
      <c r="A992" s="47"/>
      <c r="B992" s="45"/>
      <c r="C992" s="46"/>
      <c r="D992" s="46"/>
      <c r="E992" s="46"/>
      <c r="F992" s="46"/>
      <c r="G992" s="44"/>
      <c r="H992" s="44"/>
      <c r="I992" s="44"/>
      <c r="J992" s="49"/>
      <c r="K992" s="48"/>
      <c r="L992" s="198"/>
      <c r="M992" s="64"/>
      <c r="N992" s="204"/>
      <c r="O992" s="45"/>
      <c r="P992" s="45"/>
      <c r="Q992" s="45"/>
      <c r="R992" s="45"/>
      <c r="S992" s="45"/>
      <c r="T992" s="45"/>
      <c r="U992" s="45"/>
    </row>
    <row r="993" spans="1:21" ht="18.75" customHeight="1" x14ac:dyDescent="0.3">
      <c r="A993" s="47"/>
      <c r="B993" s="45"/>
      <c r="C993" s="46"/>
      <c r="D993" s="46"/>
      <c r="E993" s="46"/>
      <c r="F993" s="46"/>
      <c r="G993" s="44"/>
      <c r="H993" s="44"/>
      <c r="I993" s="44"/>
      <c r="J993" s="49"/>
      <c r="K993" s="48"/>
      <c r="L993" s="198"/>
      <c r="M993" s="64"/>
      <c r="N993" s="204"/>
      <c r="O993" s="45"/>
      <c r="P993" s="45"/>
      <c r="Q993" s="45"/>
      <c r="R993" s="45"/>
      <c r="S993" s="45"/>
      <c r="T993" s="45"/>
      <c r="U993" s="45"/>
    </row>
    <row r="994" spans="1:21" ht="18.75" customHeight="1" x14ac:dyDescent="0.3">
      <c r="A994" s="47"/>
      <c r="B994" s="45"/>
      <c r="C994" s="46"/>
      <c r="D994" s="46"/>
      <c r="E994" s="46"/>
      <c r="F994" s="46"/>
      <c r="G994" s="44"/>
      <c r="H994" s="44"/>
      <c r="I994" s="44"/>
      <c r="J994" s="49"/>
      <c r="K994" s="48"/>
      <c r="L994" s="198"/>
      <c r="M994" s="64"/>
      <c r="N994" s="204"/>
      <c r="O994" s="45"/>
      <c r="P994" s="45"/>
      <c r="Q994" s="45"/>
      <c r="R994" s="45"/>
      <c r="S994" s="45"/>
      <c r="T994" s="45"/>
      <c r="U994" s="45"/>
    </row>
    <row r="995" spans="1:21" ht="18.75" customHeight="1" x14ac:dyDescent="0.3">
      <c r="A995" s="47"/>
      <c r="B995" s="45"/>
      <c r="C995" s="46"/>
      <c r="D995" s="46"/>
      <c r="E995" s="46"/>
      <c r="F995" s="46"/>
      <c r="G995" s="44"/>
      <c r="H995" s="44"/>
      <c r="I995" s="44"/>
      <c r="J995" s="49"/>
      <c r="K995" s="48"/>
      <c r="L995" s="198"/>
      <c r="M995" s="64"/>
      <c r="N995" s="204"/>
      <c r="O995" s="45"/>
      <c r="P995" s="45"/>
      <c r="Q995" s="45"/>
      <c r="R995" s="45"/>
      <c r="S995" s="45"/>
      <c r="T995" s="45"/>
      <c r="U995" s="45"/>
    </row>
    <row r="996" spans="1:21" ht="18.75" customHeight="1" x14ac:dyDescent="0.3">
      <c r="A996" s="47"/>
      <c r="B996" s="45"/>
      <c r="C996" s="46"/>
      <c r="D996" s="46"/>
      <c r="E996" s="46"/>
      <c r="F996" s="46"/>
      <c r="G996" s="44"/>
      <c r="H996" s="44"/>
      <c r="I996" s="44"/>
      <c r="J996" s="49"/>
      <c r="K996" s="48"/>
      <c r="L996" s="198"/>
      <c r="M996" s="64"/>
      <c r="N996" s="204"/>
      <c r="O996" s="45"/>
      <c r="P996" s="45"/>
      <c r="Q996" s="45"/>
      <c r="R996" s="45"/>
      <c r="S996" s="45"/>
      <c r="T996" s="45"/>
      <c r="U996" s="45"/>
    </row>
    <row r="997" spans="1:21" ht="18.75" customHeight="1" x14ac:dyDescent="0.3">
      <c r="A997" s="47"/>
      <c r="B997" s="45"/>
      <c r="C997" s="46"/>
      <c r="D997" s="46"/>
      <c r="E997" s="46"/>
      <c r="F997" s="46"/>
      <c r="G997" s="44"/>
      <c r="H997" s="44"/>
      <c r="I997" s="44"/>
      <c r="J997" s="49"/>
      <c r="K997" s="48"/>
      <c r="L997" s="198"/>
      <c r="M997" s="64"/>
      <c r="N997" s="204"/>
      <c r="O997" s="45"/>
      <c r="P997" s="45"/>
      <c r="Q997" s="45"/>
      <c r="R997" s="45"/>
      <c r="S997" s="45"/>
      <c r="T997" s="45"/>
      <c r="U997" s="45"/>
    </row>
    <row r="998" spans="1:21" ht="18.75" customHeight="1" x14ac:dyDescent="0.25">
      <c r="M998" s="64"/>
      <c r="N998" s="204"/>
      <c r="O998" s="45"/>
      <c r="P998" s="45"/>
      <c r="Q998" s="45"/>
      <c r="R998" s="45"/>
      <c r="S998" s="45"/>
      <c r="T998" s="45"/>
      <c r="U998" s="45"/>
    </row>
    <row r="999" spans="1:21" ht="18.75" customHeight="1" x14ac:dyDescent="0.25">
      <c r="M999" s="64"/>
      <c r="N999" s="204"/>
      <c r="O999" s="45"/>
      <c r="P999" s="45"/>
      <c r="Q999" s="45"/>
      <c r="R999" s="45"/>
      <c r="S999" s="45"/>
      <c r="T999" s="45"/>
      <c r="U999" s="45"/>
    </row>
    <row r="1000" spans="1:21" ht="18.75" customHeight="1" x14ac:dyDescent="0.25">
      <c r="M1000" s="64"/>
      <c r="N1000" s="204"/>
      <c r="O1000" s="45"/>
      <c r="P1000" s="45"/>
      <c r="Q1000" s="45"/>
      <c r="R1000" s="45"/>
      <c r="S1000" s="45"/>
      <c r="T1000" s="45"/>
      <c r="U1000" s="45"/>
    </row>
    <row r="1001" spans="1:21" ht="18.75" customHeight="1" x14ac:dyDescent="0.25">
      <c r="M1001" s="64"/>
      <c r="P1001" s="45"/>
      <c r="Q1001" s="45"/>
      <c r="R1001" s="45"/>
      <c r="S1001" s="45"/>
      <c r="T1001" s="45"/>
      <c r="U1001" s="45"/>
    </row>
    <row r="1002" spans="1:21" ht="18.75" customHeight="1" x14ac:dyDescent="0.25">
      <c r="M1002" s="64"/>
      <c r="P1002" s="45"/>
      <c r="Q1002" s="45"/>
      <c r="R1002" s="45"/>
      <c r="S1002" s="45"/>
      <c r="T1002" s="45"/>
      <c r="U1002" s="45"/>
    </row>
    <row r="1003" spans="1:21" ht="18.75" customHeight="1" x14ac:dyDescent="0.25">
      <c r="M1003" s="64"/>
      <c r="P1003" s="45"/>
      <c r="Q1003" s="45"/>
      <c r="R1003" s="45"/>
      <c r="S1003" s="45"/>
      <c r="T1003" s="45"/>
      <c r="U1003" s="45"/>
    </row>
    <row r="1004" spans="1:21" ht="18.75" customHeight="1" x14ac:dyDescent="0.25">
      <c r="M1004" s="64"/>
      <c r="P1004" s="45"/>
      <c r="Q1004" s="45"/>
      <c r="R1004" s="45"/>
      <c r="S1004" s="45"/>
      <c r="T1004" s="45"/>
      <c r="U1004" s="45"/>
    </row>
    <row r="1005" spans="1:21" ht="18.75" customHeight="1" x14ac:dyDescent="0.25">
      <c r="M1005" s="64"/>
      <c r="P1005" s="45"/>
      <c r="Q1005" s="45"/>
      <c r="R1005" s="45"/>
      <c r="S1005" s="45"/>
      <c r="T1005" s="45"/>
      <c r="U1005" s="45"/>
    </row>
    <row r="1006" spans="1:21" ht="18.75" customHeight="1" x14ac:dyDescent="0.25">
      <c r="M1006" s="64"/>
      <c r="P1006" s="45"/>
      <c r="Q1006" s="45"/>
      <c r="R1006" s="45"/>
      <c r="S1006" s="45"/>
      <c r="T1006" s="45"/>
      <c r="U1006" s="45"/>
    </row>
    <row r="1007" spans="1:21" ht="18.75" customHeight="1" x14ac:dyDescent="0.25">
      <c r="M1007" s="64"/>
      <c r="P1007" s="45"/>
      <c r="Q1007" s="45"/>
      <c r="R1007" s="45"/>
      <c r="S1007" s="45"/>
      <c r="T1007" s="45"/>
      <c r="U1007" s="45"/>
    </row>
    <row r="1008" spans="1:21" ht="18.75" customHeight="1" x14ac:dyDescent="0.25">
      <c r="M1008" s="64"/>
      <c r="P1008" s="45"/>
      <c r="Q1008" s="45"/>
      <c r="R1008" s="45"/>
      <c r="S1008" s="45"/>
      <c r="T1008" s="45"/>
      <c r="U1008" s="45"/>
    </row>
  </sheetData>
  <mergeCells count="2">
    <mergeCell ref="A1:K1"/>
    <mergeCell ref="A37:O37"/>
  </mergeCells>
  <printOptions horizontalCentered="1" verticalCentered="1" gridLines="1"/>
  <pageMargins left="0.7" right="0.7" top="0.75" bottom="0.75" header="0" footer="0"/>
  <pageSetup paperSize="9" scale="6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F3E2-EB95-42DD-AF43-A3DB932A385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6F0D-8DE4-49CA-8D4F-84BB4EDF177E}">
  <dimension ref="A1:F11"/>
  <sheetViews>
    <sheetView workbookViewId="0">
      <selection activeCell="E11" sqref="E11"/>
    </sheetView>
  </sheetViews>
  <sheetFormatPr defaultRowHeight="15" x14ac:dyDescent="0.25"/>
  <cols>
    <col min="2" max="2" width="36.28515625" bestFit="1" customWidth="1"/>
    <col min="5" max="5" width="12.85546875" style="34" bestFit="1" customWidth="1"/>
  </cols>
  <sheetData>
    <row r="1" spans="1:6" ht="15.75" x14ac:dyDescent="0.25">
      <c r="A1" s="293" t="s">
        <v>148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173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44732</v>
      </c>
      <c r="B7" s="148" t="s">
        <v>175</v>
      </c>
      <c r="C7" s="77" t="s">
        <v>176</v>
      </c>
      <c r="D7" s="2" t="s">
        <v>177</v>
      </c>
      <c r="E7" s="214">
        <v>959000</v>
      </c>
      <c r="F7" s="151"/>
    </row>
    <row r="8" spans="1:6" ht="28.5" customHeight="1" x14ac:dyDescent="0.25">
      <c r="A8" s="152"/>
      <c r="B8" s="133" t="s">
        <v>178</v>
      </c>
      <c r="C8" s="1"/>
      <c r="D8" s="1"/>
      <c r="E8" s="212"/>
      <c r="F8" s="1"/>
    </row>
    <row r="9" spans="1:6" ht="28.5" customHeight="1" x14ac:dyDescent="0.25">
      <c r="A9" s="153">
        <v>44901</v>
      </c>
      <c r="B9" s="91" t="s">
        <v>1141</v>
      </c>
      <c r="C9" s="232" t="s">
        <v>176</v>
      </c>
      <c r="D9" s="156" t="s">
        <v>1142</v>
      </c>
      <c r="E9" s="233">
        <v>793750</v>
      </c>
      <c r="F9" s="1"/>
    </row>
    <row r="10" spans="1:6" ht="28.5" customHeight="1" x14ac:dyDescent="0.25">
      <c r="A10" s="153">
        <v>44901</v>
      </c>
      <c r="B10" s="91" t="s">
        <v>1141</v>
      </c>
      <c r="C10" s="232" t="s">
        <v>176</v>
      </c>
      <c r="D10" s="156" t="s">
        <v>1143</v>
      </c>
      <c r="E10" s="233">
        <v>191250</v>
      </c>
      <c r="F10" s="1"/>
    </row>
    <row r="11" spans="1:6" x14ac:dyDescent="0.25">
      <c r="A11" s="295"/>
      <c r="B11" s="295"/>
      <c r="C11" s="295"/>
      <c r="D11" s="295"/>
      <c r="E11" s="214">
        <f>SUM(E7:E10)</f>
        <v>1944000</v>
      </c>
      <c r="F11" s="1"/>
    </row>
  </sheetData>
  <mergeCells count="6">
    <mergeCell ref="A11:D11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32FFD-4855-4CB7-AA02-8568F80AC285}">
  <dimension ref="A1:F724"/>
  <sheetViews>
    <sheetView topLeftCell="A708" workbookViewId="0">
      <selection activeCell="E725" sqref="E725"/>
    </sheetView>
  </sheetViews>
  <sheetFormatPr defaultRowHeight="15" x14ac:dyDescent="0.25"/>
  <cols>
    <col min="2" max="2" width="53.85546875" bestFit="1" customWidth="1"/>
    <col min="4" max="4" width="12.140625" customWidth="1"/>
    <col min="5" max="5" width="14.5703125" style="34" bestFit="1" customWidth="1"/>
  </cols>
  <sheetData>
    <row r="1" spans="1:6" ht="15.75" x14ac:dyDescent="0.25">
      <c r="A1" s="293" t="s">
        <v>149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179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44338</v>
      </c>
      <c r="B7" s="148" t="s">
        <v>180</v>
      </c>
      <c r="C7" s="77" t="s">
        <v>176</v>
      </c>
      <c r="D7" s="2" t="s">
        <v>181</v>
      </c>
      <c r="E7" s="214">
        <v>104400</v>
      </c>
      <c r="F7" s="151"/>
    </row>
    <row r="8" spans="1:6" x14ac:dyDescent="0.25">
      <c r="A8" s="152"/>
      <c r="B8" s="133" t="s">
        <v>182</v>
      </c>
      <c r="C8" s="1"/>
      <c r="D8" s="1"/>
      <c r="E8" s="212"/>
      <c r="F8" s="1"/>
    </row>
    <row r="9" spans="1:6" x14ac:dyDescent="0.25">
      <c r="A9" s="153">
        <v>44348</v>
      </c>
      <c r="B9" s="154" t="s">
        <v>183</v>
      </c>
      <c r="C9" s="155" t="s">
        <v>176</v>
      </c>
      <c r="D9" s="156" t="s">
        <v>184</v>
      </c>
      <c r="E9" s="215">
        <v>56000</v>
      </c>
      <c r="F9" s="159"/>
    </row>
    <row r="10" spans="1:6" x14ac:dyDescent="0.25">
      <c r="A10" s="152"/>
      <c r="B10" s="133" t="s">
        <v>185</v>
      </c>
      <c r="C10" s="1"/>
      <c r="D10" s="1"/>
      <c r="E10" s="212"/>
      <c r="F10" s="1"/>
    </row>
    <row r="11" spans="1:6" x14ac:dyDescent="0.25">
      <c r="A11" s="153">
        <v>44354</v>
      </c>
      <c r="B11" s="154" t="s">
        <v>183</v>
      </c>
      <c r="C11" s="155" t="s">
        <v>176</v>
      </c>
      <c r="D11" s="156" t="s">
        <v>186</v>
      </c>
      <c r="E11" s="215">
        <v>57000</v>
      </c>
      <c r="F11" s="159"/>
    </row>
    <row r="12" spans="1:6" x14ac:dyDescent="0.25">
      <c r="A12" s="152"/>
      <c r="B12" s="133" t="s">
        <v>187</v>
      </c>
      <c r="C12" s="1"/>
      <c r="D12" s="1"/>
      <c r="E12" s="212"/>
      <c r="F12" s="1"/>
    </row>
    <row r="13" spans="1:6" x14ac:dyDescent="0.25">
      <c r="A13" s="153">
        <v>44354</v>
      </c>
      <c r="B13" s="154" t="s">
        <v>183</v>
      </c>
      <c r="C13" s="155" t="s">
        <v>176</v>
      </c>
      <c r="D13" s="156" t="s">
        <v>188</v>
      </c>
      <c r="E13" s="215">
        <v>57000</v>
      </c>
      <c r="F13" s="159"/>
    </row>
    <row r="14" spans="1:6" x14ac:dyDescent="0.25">
      <c r="A14" s="152"/>
      <c r="B14" s="133" t="s">
        <v>189</v>
      </c>
      <c r="C14" s="1"/>
      <c r="D14" s="1"/>
      <c r="E14" s="212"/>
      <c r="F14" s="1"/>
    </row>
    <row r="15" spans="1:6" x14ac:dyDescent="0.25">
      <c r="A15" s="153">
        <v>44362</v>
      </c>
      <c r="B15" s="154" t="s">
        <v>190</v>
      </c>
      <c r="C15" s="155" t="s">
        <v>176</v>
      </c>
      <c r="D15" s="156" t="s">
        <v>191</v>
      </c>
      <c r="E15" s="215">
        <v>67478.84</v>
      </c>
      <c r="F15" s="159"/>
    </row>
    <row r="16" spans="1:6" x14ac:dyDescent="0.25">
      <c r="A16" s="152"/>
      <c r="B16" s="133" t="s">
        <v>192</v>
      </c>
      <c r="C16" s="1"/>
      <c r="D16" s="1"/>
      <c r="E16" s="212"/>
      <c r="F16" s="1"/>
    </row>
    <row r="17" spans="1:6" x14ac:dyDescent="0.25">
      <c r="A17" s="153">
        <v>44389</v>
      </c>
      <c r="B17" s="154" t="s">
        <v>183</v>
      </c>
      <c r="C17" s="155" t="s">
        <v>176</v>
      </c>
      <c r="D17" s="156" t="s">
        <v>193</v>
      </c>
      <c r="E17" s="215">
        <v>56000</v>
      </c>
      <c r="F17" s="159"/>
    </row>
    <row r="18" spans="1:6" x14ac:dyDescent="0.25">
      <c r="A18" s="152"/>
      <c r="B18" s="133" t="s">
        <v>194</v>
      </c>
      <c r="C18" s="1"/>
      <c r="D18" s="1"/>
      <c r="E18" s="212"/>
      <c r="F18" s="1"/>
    </row>
    <row r="19" spans="1:6" x14ac:dyDescent="0.25">
      <c r="A19" s="153">
        <v>44389</v>
      </c>
      <c r="B19" s="154" t="s">
        <v>183</v>
      </c>
      <c r="C19" s="155" t="s">
        <v>176</v>
      </c>
      <c r="D19" s="156" t="s">
        <v>195</v>
      </c>
      <c r="E19" s="215">
        <v>56000</v>
      </c>
      <c r="F19" s="159"/>
    </row>
    <row r="20" spans="1:6" x14ac:dyDescent="0.25">
      <c r="A20" s="152"/>
      <c r="B20" s="133" t="s">
        <v>196</v>
      </c>
      <c r="C20" s="1"/>
      <c r="D20" s="1"/>
      <c r="E20" s="212"/>
      <c r="F20" s="1"/>
    </row>
    <row r="21" spans="1:6" x14ac:dyDescent="0.25">
      <c r="A21" s="153">
        <v>44427</v>
      </c>
      <c r="B21" s="154" t="s">
        <v>183</v>
      </c>
      <c r="C21" s="155" t="s">
        <v>176</v>
      </c>
      <c r="D21" s="156" t="s">
        <v>197</v>
      </c>
      <c r="E21" s="215">
        <v>55600</v>
      </c>
      <c r="F21" s="159"/>
    </row>
    <row r="22" spans="1:6" x14ac:dyDescent="0.25">
      <c r="A22" s="152"/>
      <c r="B22" s="133" t="s">
        <v>198</v>
      </c>
      <c r="C22" s="1"/>
      <c r="D22" s="1"/>
      <c r="E22" s="212"/>
      <c r="F22" s="1"/>
    </row>
    <row r="23" spans="1:6" x14ac:dyDescent="0.25">
      <c r="A23" s="153">
        <v>44427</v>
      </c>
      <c r="B23" s="154" t="s">
        <v>183</v>
      </c>
      <c r="C23" s="155" t="s">
        <v>176</v>
      </c>
      <c r="D23" s="156" t="s">
        <v>199</v>
      </c>
      <c r="E23" s="215">
        <v>55600</v>
      </c>
      <c r="F23" s="159"/>
    </row>
    <row r="24" spans="1:6" x14ac:dyDescent="0.25">
      <c r="A24" s="152"/>
      <c r="B24" s="133" t="s">
        <v>200</v>
      </c>
      <c r="C24" s="1"/>
      <c r="D24" s="1"/>
      <c r="E24" s="212"/>
      <c r="F24" s="1"/>
    </row>
    <row r="25" spans="1:6" x14ac:dyDescent="0.25">
      <c r="A25" s="153">
        <v>44637</v>
      </c>
      <c r="B25" s="154" t="s">
        <v>201</v>
      </c>
      <c r="C25" s="155" t="s">
        <v>176</v>
      </c>
      <c r="D25" s="156" t="s">
        <v>202</v>
      </c>
      <c r="E25" s="215">
        <v>61000</v>
      </c>
      <c r="F25" s="159"/>
    </row>
    <row r="26" spans="1:6" x14ac:dyDescent="0.25">
      <c r="A26" s="152"/>
      <c r="B26" s="133" t="s">
        <v>203</v>
      </c>
      <c r="C26" s="1"/>
      <c r="D26" s="1"/>
      <c r="E26" s="212"/>
      <c r="F26" s="1"/>
    </row>
    <row r="27" spans="1:6" x14ac:dyDescent="0.25">
      <c r="A27" s="153">
        <v>44639</v>
      </c>
      <c r="B27" s="154" t="s">
        <v>201</v>
      </c>
      <c r="C27" s="155" t="s">
        <v>176</v>
      </c>
      <c r="D27" s="156" t="s">
        <v>204</v>
      </c>
      <c r="E27" s="215">
        <v>61000</v>
      </c>
      <c r="F27" s="159"/>
    </row>
    <row r="28" spans="1:6" x14ac:dyDescent="0.25">
      <c r="A28" s="152"/>
      <c r="B28" s="133" t="s">
        <v>205</v>
      </c>
      <c r="C28" s="1"/>
      <c r="D28" s="1"/>
      <c r="E28" s="212"/>
      <c r="F28" s="1"/>
    </row>
    <row r="29" spans="1:6" x14ac:dyDescent="0.25">
      <c r="A29" s="153">
        <v>44639</v>
      </c>
      <c r="B29" s="154" t="s">
        <v>201</v>
      </c>
      <c r="C29" s="155" t="s">
        <v>176</v>
      </c>
      <c r="D29" s="156" t="s">
        <v>206</v>
      </c>
      <c r="E29" s="215">
        <v>152500</v>
      </c>
      <c r="F29" s="159"/>
    </row>
    <row r="30" spans="1:6" x14ac:dyDescent="0.25">
      <c r="A30" s="152"/>
      <c r="B30" s="133" t="s">
        <v>207</v>
      </c>
      <c r="C30" s="1"/>
      <c r="D30" s="1"/>
      <c r="E30" s="212"/>
      <c r="F30" s="1"/>
    </row>
    <row r="31" spans="1:6" x14ac:dyDescent="0.25">
      <c r="A31" s="153">
        <v>44639</v>
      </c>
      <c r="B31" s="154" t="s">
        <v>201</v>
      </c>
      <c r="C31" s="155" t="s">
        <v>176</v>
      </c>
      <c r="D31" s="156" t="s">
        <v>208</v>
      </c>
      <c r="E31" s="215">
        <v>152500</v>
      </c>
      <c r="F31" s="159"/>
    </row>
    <row r="32" spans="1:6" x14ac:dyDescent="0.25">
      <c r="A32" s="152"/>
      <c r="B32" s="133" t="s">
        <v>209</v>
      </c>
      <c r="C32" s="1"/>
      <c r="D32" s="1"/>
      <c r="E32" s="212"/>
      <c r="F32" s="1"/>
    </row>
    <row r="33" spans="1:6" x14ac:dyDescent="0.25">
      <c r="A33" s="153">
        <v>44640</v>
      </c>
      <c r="B33" s="154" t="s">
        <v>201</v>
      </c>
      <c r="C33" s="155" t="s">
        <v>176</v>
      </c>
      <c r="D33" s="156" t="s">
        <v>210</v>
      </c>
      <c r="E33" s="215">
        <v>152500</v>
      </c>
      <c r="F33" s="159"/>
    </row>
    <row r="34" spans="1:6" x14ac:dyDescent="0.25">
      <c r="A34" s="152"/>
      <c r="B34" s="133" t="s">
        <v>211</v>
      </c>
      <c r="C34" s="1"/>
      <c r="D34" s="1"/>
      <c r="E34" s="212"/>
      <c r="F34" s="1"/>
    </row>
    <row r="35" spans="1:6" x14ac:dyDescent="0.25">
      <c r="A35" s="153">
        <v>44641</v>
      </c>
      <c r="B35" s="154" t="s">
        <v>201</v>
      </c>
      <c r="C35" s="155" t="s">
        <v>176</v>
      </c>
      <c r="D35" s="156" t="s">
        <v>212</v>
      </c>
      <c r="E35" s="215">
        <v>152500</v>
      </c>
      <c r="F35" s="159"/>
    </row>
    <row r="36" spans="1:6" x14ac:dyDescent="0.25">
      <c r="A36" s="152"/>
      <c r="B36" s="133" t="s">
        <v>213</v>
      </c>
      <c r="C36" s="1"/>
      <c r="D36" s="1"/>
      <c r="E36" s="212"/>
      <c r="F36" s="1"/>
    </row>
    <row r="37" spans="1:6" x14ac:dyDescent="0.25">
      <c r="A37" s="153">
        <v>44641</v>
      </c>
      <c r="B37" s="154" t="s">
        <v>201</v>
      </c>
      <c r="C37" s="155" t="s">
        <v>176</v>
      </c>
      <c r="D37" s="156" t="s">
        <v>214</v>
      </c>
      <c r="E37" s="215">
        <v>152500</v>
      </c>
      <c r="F37" s="159"/>
    </row>
    <row r="38" spans="1:6" x14ac:dyDescent="0.25">
      <c r="A38" s="152"/>
      <c r="B38" s="133" t="s">
        <v>215</v>
      </c>
      <c r="C38" s="1"/>
      <c r="D38" s="1"/>
      <c r="E38" s="212"/>
      <c r="F38" s="1"/>
    </row>
    <row r="39" spans="1:6" x14ac:dyDescent="0.25">
      <c r="A39" s="153">
        <v>44641</v>
      </c>
      <c r="B39" s="154" t="s">
        <v>201</v>
      </c>
      <c r="C39" s="155" t="s">
        <v>176</v>
      </c>
      <c r="D39" s="156" t="s">
        <v>216</v>
      </c>
      <c r="E39" s="215">
        <v>152500</v>
      </c>
      <c r="F39" s="159"/>
    </row>
    <row r="40" spans="1:6" x14ac:dyDescent="0.25">
      <c r="A40" s="152"/>
      <c r="B40" s="133" t="s">
        <v>217</v>
      </c>
      <c r="C40" s="1"/>
      <c r="D40" s="1"/>
      <c r="E40" s="212"/>
      <c r="F40" s="1"/>
    </row>
    <row r="41" spans="1:6" x14ac:dyDescent="0.25">
      <c r="A41" s="153">
        <v>44641</v>
      </c>
      <c r="B41" s="154" t="s">
        <v>201</v>
      </c>
      <c r="C41" s="155" t="s">
        <v>176</v>
      </c>
      <c r="D41" s="156" t="s">
        <v>218</v>
      </c>
      <c r="E41" s="215">
        <v>152500</v>
      </c>
      <c r="F41" s="159"/>
    </row>
    <row r="42" spans="1:6" x14ac:dyDescent="0.25">
      <c r="A42" s="152"/>
      <c r="B42" s="133" t="s">
        <v>219</v>
      </c>
      <c r="C42" s="1"/>
      <c r="D42" s="1"/>
      <c r="E42" s="212"/>
      <c r="F42" s="1"/>
    </row>
    <row r="43" spans="1:6" x14ac:dyDescent="0.25">
      <c r="A43" s="153">
        <v>44641</v>
      </c>
      <c r="B43" s="154" t="s">
        <v>201</v>
      </c>
      <c r="C43" s="155" t="s">
        <v>176</v>
      </c>
      <c r="D43" s="156" t="s">
        <v>220</v>
      </c>
      <c r="E43" s="215">
        <v>152500</v>
      </c>
      <c r="F43" s="159"/>
    </row>
    <row r="44" spans="1:6" x14ac:dyDescent="0.25">
      <c r="A44" s="152"/>
      <c r="B44" s="133" t="s">
        <v>221</v>
      </c>
      <c r="C44" s="1"/>
      <c r="D44" s="1"/>
      <c r="E44" s="212"/>
      <c r="F44" s="1"/>
    </row>
    <row r="45" spans="1:6" x14ac:dyDescent="0.25">
      <c r="A45" s="153">
        <v>44641</v>
      </c>
      <c r="B45" s="154" t="s">
        <v>201</v>
      </c>
      <c r="C45" s="155" t="s">
        <v>176</v>
      </c>
      <c r="D45" s="156" t="s">
        <v>222</v>
      </c>
      <c r="E45" s="215">
        <v>61000</v>
      </c>
      <c r="F45" s="159"/>
    </row>
    <row r="46" spans="1:6" x14ac:dyDescent="0.25">
      <c r="A46" s="152"/>
      <c r="B46" s="133" t="s">
        <v>223</v>
      </c>
      <c r="C46" s="1"/>
      <c r="D46" s="1"/>
      <c r="E46" s="212"/>
      <c r="F46" s="1"/>
    </row>
    <row r="47" spans="1:6" x14ac:dyDescent="0.25">
      <c r="A47" s="153">
        <v>44641</v>
      </c>
      <c r="B47" s="154" t="s">
        <v>201</v>
      </c>
      <c r="C47" s="155" t="s">
        <v>176</v>
      </c>
      <c r="D47" s="156" t="s">
        <v>224</v>
      </c>
      <c r="E47" s="215">
        <v>61000</v>
      </c>
      <c r="F47" s="159"/>
    </row>
    <row r="48" spans="1:6" x14ac:dyDescent="0.25">
      <c r="A48" s="152"/>
      <c r="B48" s="133" t="s">
        <v>225</v>
      </c>
      <c r="C48" s="1"/>
      <c r="D48" s="1"/>
      <c r="E48" s="212"/>
      <c r="F48" s="1"/>
    </row>
    <row r="49" spans="1:6" x14ac:dyDescent="0.25">
      <c r="A49" s="153">
        <v>44641</v>
      </c>
      <c r="B49" s="154" t="s">
        <v>201</v>
      </c>
      <c r="C49" s="155" t="s">
        <v>176</v>
      </c>
      <c r="D49" s="156" t="s">
        <v>226</v>
      </c>
      <c r="E49" s="215">
        <v>30500</v>
      </c>
      <c r="F49" s="159"/>
    </row>
    <row r="50" spans="1:6" x14ac:dyDescent="0.25">
      <c r="A50" s="152"/>
      <c r="B50" s="133" t="s">
        <v>227</v>
      </c>
      <c r="C50" s="1"/>
      <c r="D50" s="1"/>
      <c r="E50" s="212"/>
      <c r="F50" s="1"/>
    </row>
    <row r="51" spans="1:6" x14ac:dyDescent="0.25">
      <c r="A51" s="153">
        <v>44648</v>
      </c>
      <c r="B51" s="154" t="s">
        <v>201</v>
      </c>
      <c r="C51" s="155" t="s">
        <v>176</v>
      </c>
      <c r="D51" s="156" t="s">
        <v>228</v>
      </c>
      <c r="E51" s="215">
        <v>30500</v>
      </c>
      <c r="F51" s="159"/>
    </row>
    <row r="52" spans="1:6" x14ac:dyDescent="0.25">
      <c r="A52" s="152"/>
      <c r="B52" s="133" t="s">
        <v>229</v>
      </c>
      <c r="C52" s="1"/>
      <c r="D52" s="1"/>
      <c r="E52" s="212"/>
      <c r="F52" s="1"/>
    </row>
    <row r="53" spans="1:6" x14ac:dyDescent="0.25">
      <c r="A53" s="153">
        <v>44648</v>
      </c>
      <c r="B53" s="154" t="s">
        <v>201</v>
      </c>
      <c r="C53" s="155" t="s">
        <v>176</v>
      </c>
      <c r="D53" s="156" t="s">
        <v>230</v>
      </c>
      <c r="E53" s="215">
        <v>61000</v>
      </c>
      <c r="F53" s="159"/>
    </row>
    <row r="54" spans="1:6" x14ac:dyDescent="0.25">
      <c r="A54" s="152"/>
      <c r="B54" s="133" t="s">
        <v>231</v>
      </c>
      <c r="C54" s="1"/>
      <c r="D54" s="1"/>
      <c r="E54" s="212"/>
      <c r="F54" s="1"/>
    </row>
    <row r="55" spans="1:6" x14ac:dyDescent="0.25">
      <c r="A55" s="153">
        <v>44648</v>
      </c>
      <c r="B55" s="154" t="s">
        <v>201</v>
      </c>
      <c r="C55" s="155" t="s">
        <v>176</v>
      </c>
      <c r="D55" s="156" t="s">
        <v>232</v>
      </c>
      <c r="E55" s="215">
        <v>61000</v>
      </c>
      <c r="F55" s="159"/>
    </row>
    <row r="56" spans="1:6" x14ac:dyDescent="0.25">
      <c r="A56" s="152"/>
      <c r="B56" s="133" t="s">
        <v>233</v>
      </c>
      <c r="C56" s="1"/>
      <c r="D56" s="1"/>
      <c r="E56" s="212"/>
      <c r="F56" s="1"/>
    </row>
    <row r="57" spans="1:6" x14ac:dyDescent="0.25">
      <c r="A57" s="153">
        <v>44648</v>
      </c>
      <c r="B57" s="154" t="s">
        <v>201</v>
      </c>
      <c r="C57" s="155" t="s">
        <v>176</v>
      </c>
      <c r="D57" s="156" t="s">
        <v>234</v>
      </c>
      <c r="E57" s="215">
        <v>61000</v>
      </c>
      <c r="F57" s="159"/>
    </row>
    <row r="58" spans="1:6" x14ac:dyDescent="0.25">
      <c r="A58" s="152"/>
      <c r="B58" s="133" t="s">
        <v>235</v>
      </c>
      <c r="C58" s="1"/>
      <c r="D58" s="1"/>
      <c r="E58" s="212"/>
      <c r="F58" s="1"/>
    </row>
    <row r="59" spans="1:6" x14ac:dyDescent="0.25">
      <c r="A59" s="153">
        <v>44648</v>
      </c>
      <c r="B59" s="154" t="s">
        <v>201</v>
      </c>
      <c r="C59" s="155" t="s">
        <v>176</v>
      </c>
      <c r="D59" s="156" t="s">
        <v>236</v>
      </c>
      <c r="E59" s="215">
        <v>61000</v>
      </c>
      <c r="F59" s="159"/>
    </row>
    <row r="60" spans="1:6" x14ac:dyDescent="0.25">
      <c r="A60" s="152"/>
      <c r="B60" s="133" t="s">
        <v>237</v>
      </c>
      <c r="C60" s="1"/>
      <c r="D60" s="1"/>
      <c r="E60" s="212"/>
      <c r="F60" s="1"/>
    </row>
    <row r="61" spans="1:6" x14ac:dyDescent="0.25">
      <c r="A61" s="153">
        <v>44648</v>
      </c>
      <c r="B61" s="154" t="s">
        <v>201</v>
      </c>
      <c r="C61" s="155" t="s">
        <v>176</v>
      </c>
      <c r="D61" s="156" t="s">
        <v>238</v>
      </c>
      <c r="E61" s="215">
        <v>61000</v>
      </c>
      <c r="F61" s="159"/>
    </row>
    <row r="62" spans="1:6" x14ac:dyDescent="0.25">
      <c r="A62" s="152"/>
      <c r="B62" s="133" t="s">
        <v>239</v>
      </c>
      <c r="C62" s="1"/>
      <c r="D62" s="1"/>
      <c r="E62" s="212"/>
      <c r="F62" s="1"/>
    </row>
    <row r="63" spans="1:6" x14ac:dyDescent="0.25">
      <c r="A63" s="153">
        <v>44649</v>
      </c>
      <c r="B63" s="154" t="s">
        <v>201</v>
      </c>
      <c r="C63" s="155" t="s">
        <v>176</v>
      </c>
      <c r="D63" s="156" t="s">
        <v>240</v>
      </c>
      <c r="E63" s="215">
        <v>426085</v>
      </c>
      <c r="F63" s="159"/>
    </row>
    <row r="64" spans="1:6" x14ac:dyDescent="0.25">
      <c r="A64" s="152"/>
      <c r="B64" s="133" t="s">
        <v>241</v>
      </c>
      <c r="C64" s="1"/>
      <c r="D64" s="1"/>
      <c r="E64" s="212"/>
      <c r="F64" s="1"/>
    </row>
    <row r="65" spans="1:6" x14ac:dyDescent="0.25">
      <c r="A65" s="153">
        <v>44649</v>
      </c>
      <c r="B65" s="154" t="s">
        <v>201</v>
      </c>
      <c r="C65" s="155" t="s">
        <v>176</v>
      </c>
      <c r="D65" s="156" t="s">
        <v>242</v>
      </c>
      <c r="E65" s="215">
        <v>76250</v>
      </c>
      <c r="F65" s="159"/>
    </row>
    <row r="66" spans="1:6" x14ac:dyDescent="0.25">
      <c r="A66" s="152"/>
      <c r="B66" s="133" t="s">
        <v>243</v>
      </c>
      <c r="C66" s="1"/>
      <c r="D66" s="1"/>
      <c r="E66" s="212"/>
      <c r="F66" s="1"/>
    </row>
    <row r="67" spans="1:6" x14ac:dyDescent="0.25">
      <c r="A67" s="153">
        <v>44649</v>
      </c>
      <c r="B67" s="154" t="s">
        <v>201</v>
      </c>
      <c r="C67" s="155" t="s">
        <v>176</v>
      </c>
      <c r="D67" s="156" t="s">
        <v>244</v>
      </c>
      <c r="E67" s="215">
        <v>76250</v>
      </c>
      <c r="F67" s="159"/>
    </row>
    <row r="68" spans="1:6" x14ac:dyDescent="0.25">
      <c r="A68" s="152"/>
      <c r="B68" s="133" t="s">
        <v>245</v>
      </c>
      <c r="C68" s="1"/>
      <c r="D68" s="1"/>
      <c r="E68" s="212"/>
      <c r="F68" s="1"/>
    </row>
    <row r="69" spans="1:6" x14ac:dyDescent="0.25">
      <c r="A69" s="153">
        <v>44649</v>
      </c>
      <c r="B69" s="154" t="s">
        <v>201</v>
      </c>
      <c r="C69" s="155" t="s">
        <v>176</v>
      </c>
      <c r="D69" s="156" t="s">
        <v>246</v>
      </c>
      <c r="E69" s="215">
        <v>76250</v>
      </c>
      <c r="F69" s="159"/>
    </row>
    <row r="70" spans="1:6" x14ac:dyDescent="0.25">
      <c r="A70" s="152"/>
      <c r="B70" s="133" t="s">
        <v>247</v>
      </c>
      <c r="C70" s="1"/>
      <c r="D70" s="1"/>
      <c r="E70" s="212"/>
      <c r="F70" s="1"/>
    </row>
    <row r="71" spans="1:6" x14ac:dyDescent="0.25">
      <c r="A71" s="153">
        <v>44649</v>
      </c>
      <c r="B71" s="154" t="s">
        <v>201</v>
      </c>
      <c r="C71" s="155" t="s">
        <v>176</v>
      </c>
      <c r="D71" s="156" t="s">
        <v>248</v>
      </c>
      <c r="E71" s="215">
        <v>76250</v>
      </c>
      <c r="F71" s="159"/>
    </row>
    <row r="72" spans="1:6" x14ac:dyDescent="0.25">
      <c r="A72" s="152"/>
      <c r="B72" s="133" t="s">
        <v>249</v>
      </c>
      <c r="C72" s="1"/>
      <c r="D72" s="1"/>
      <c r="E72" s="212"/>
      <c r="F72" s="1"/>
    </row>
    <row r="73" spans="1:6" x14ac:dyDescent="0.25">
      <c r="A73" s="153">
        <v>44651</v>
      </c>
      <c r="B73" s="154" t="s">
        <v>201</v>
      </c>
      <c r="C73" s="155" t="s">
        <v>176</v>
      </c>
      <c r="D73" s="156" t="s">
        <v>250</v>
      </c>
      <c r="E73" s="215">
        <v>1278255</v>
      </c>
      <c r="F73" s="159"/>
    </row>
    <row r="74" spans="1:6" x14ac:dyDescent="0.25">
      <c r="A74" s="152"/>
      <c r="B74" s="133" t="s">
        <v>251</v>
      </c>
      <c r="C74" s="1"/>
      <c r="D74" s="1"/>
      <c r="E74" s="212"/>
      <c r="F74" s="1"/>
    </row>
    <row r="75" spans="1:6" x14ac:dyDescent="0.25">
      <c r="A75" s="153">
        <v>44657</v>
      </c>
      <c r="B75" s="154" t="s">
        <v>201</v>
      </c>
      <c r="C75" s="155" t="s">
        <v>176</v>
      </c>
      <c r="D75" s="156" t="s">
        <v>252</v>
      </c>
      <c r="E75" s="215">
        <v>61000</v>
      </c>
      <c r="F75" s="159"/>
    </row>
    <row r="76" spans="1:6" x14ac:dyDescent="0.25">
      <c r="A76" s="152"/>
      <c r="B76" s="133" t="s">
        <v>253</v>
      </c>
      <c r="C76" s="1"/>
      <c r="D76" s="1"/>
      <c r="E76" s="212"/>
      <c r="F76" s="1"/>
    </row>
    <row r="77" spans="1:6" x14ac:dyDescent="0.25">
      <c r="A77" s="153">
        <v>44657</v>
      </c>
      <c r="B77" s="154" t="s">
        <v>201</v>
      </c>
      <c r="C77" s="155" t="s">
        <v>176</v>
      </c>
      <c r="D77" s="156" t="s">
        <v>254</v>
      </c>
      <c r="E77" s="215">
        <v>61000</v>
      </c>
      <c r="F77" s="159"/>
    </row>
    <row r="78" spans="1:6" x14ac:dyDescent="0.25">
      <c r="A78" s="152"/>
      <c r="B78" s="133" t="s">
        <v>255</v>
      </c>
      <c r="C78" s="1"/>
      <c r="D78" s="1"/>
      <c r="E78" s="212"/>
      <c r="F78" s="1"/>
    </row>
    <row r="79" spans="1:6" x14ac:dyDescent="0.25">
      <c r="A79" s="153">
        <v>44657</v>
      </c>
      <c r="B79" s="154" t="s">
        <v>201</v>
      </c>
      <c r="C79" s="155" t="s">
        <v>176</v>
      </c>
      <c r="D79" s="156" t="s">
        <v>256</v>
      </c>
      <c r="E79" s="215">
        <v>61000</v>
      </c>
      <c r="F79" s="159"/>
    </row>
    <row r="80" spans="1:6" x14ac:dyDescent="0.25">
      <c r="A80" s="152"/>
      <c r="B80" s="133" t="s">
        <v>257</v>
      </c>
      <c r="C80" s="1"/>
      <c r="D80" s="1"/>
      <c r="E80" s="212"/>
      <c r="F80" s="1"/>
    </row>
    <row r="81" spans="1:6" x14ac:dyDescent="0.25">
      <c r="A81" s="153">
        <v>44659</v>
      </c>
      <c r="B81" s="154" t="s">
        <v>201</v>
      </c>
      <c r="C81" s="155" t="s">
        <v>176</v>
      </c>
      <c r="D81" s="156" t="s">
        <v>258</v>
      </c>
      <c r="E81" s="215">
        <v>122000</v>
      </c>
      <c r="F81" s="159"/>
    </row>
    <row r="82" spans="1:6" x14ac:dyDescent="0.25">
      <c r="A82" s="152"/>
      <c r="B82" s="133" t="s">
        <v>259</v>
      </c>
      <c r="C82" s="1"/>
      <c r="D82" s="1"/>
      <c r="E82" s="212"/>
      <c r="F82" s="1"/>
    </row>
    <row r="83" spans="1:6" x14ac:dyDescent="0.25">
      <c r="A83" s="153">
        <v>44659</v>
      </c>
      <c r="B83" s="154" t="s">
        <v>201</v>
      </c>
      <c r="C83" s="155" t="s">
        <v>176</v>
      </c>
      <c r="D83" s="156" t="s">
        <v>260</v>
      </c>
      <c r="E83" s="215">
        <v>122000</v>
      </c>
      <c r="F83" s="159"/>
    </row>
    <row r="84" spans="1:6" x14ac:dyDescent="0.25">
      <c r="A84" s="152"/>
      <c r="B84" s="133" t="s">
        <v>261</v>
      </c>
      <c r="C84" s="1"/>
      <c r="D84" s="1"/>
      <c r="E84" s="212"/>
      <c r="F84" s="1"/>
    </row>
    <row r="85" spans="1:6" x14ac:dyDescent="0.25">
      <c r="A85" s="153">
        <v>44659</v>
      </c>
      <c r="B85" s="154" t="s">
        <v>201</v>
      </c>
      <c r="C85" s="155" t="s">
        <v>176</v>
      </c>
      <c r="D85" s="156" t="s">
        <v>262</v>
      </c>
      <c r="E85" s="215">
        <v>30500</v>
      </c>
      <c r="F85" s="159"/>
    </row>
    <row r="86" spans="1:6" x14ac:dyDescent="0.25">
      <c r="A86" s="152"/>
      <c r="B86" s="133" t="s">
        <v>263</v>
      </c>
      <c r="C86" s="1"/>
      <c r="D86" s="1"/>
      <c r="E86" s="212"/>
      <c r="F86" s="1"/>
    </row>
    <row r="87" spans="1:6" x14ac:dyDescent="0.25">
      <c r="A87" s="153">
        <v>44659</v>
      </c>
      <c r="B87" s="154" t="s">
        <v>201</v>
      </c>
      <c r="C87" s="155" t="s">
        <v>176</v>
      </c>
      <c r="D87" s="156" t="s">
        <v>264</v>
      </c>
      <c r="E87" s="215">
        <v>30500</v>
      </c>
      <c r="F87" s="159"/>
    </row>
    <row r="88" spans="1:6" x14ac:dyDescent="0.25">
      <c r="A88" s="152"/>
      <c r="B88" s="133" t="s">
        <v>265</v>
      </c>
      <c r="C88" s="1"/>
      <c r="D88" s="1"/>
      <c r="E88" s="212"/>
      <c r="F88" s="1"/>
    </row>
    <row r="89" spans="1:6" x14ac:dyDescent="0.25">
      <c r="A89" s="153">
        <v>44679</v>
      </c>
      <c r="B89" s="154" t="s">
        <v>201</v>
      </c>
      <c r="C89" s="155" t="s">
        <v>176</v>
      </c>
      <c r="D89" s="156" t="s">
        <v>266</v>
      </c>
      <c r="E89" s="215">
        <v>157500</v>
      </c>
      <c r="F89" s="159"/>
    </row>
    <row r="90" spans="1:6" x14ac:dyDescent="0.25">
      <c r="A90" s="152"/>
      <c r="B90" s="133" t="s">
        <v>267</v>
      </c>
      <c r="C90" s="1"/>
      <c r="D90" s="1"/>
      <c r="E90" s="212"/>
      <c r="F90" s="1"/>
    </row>
    <row r="91" spans="1:6" x14ac:dyDescent="0.25">
      <c r="A91" s="153">
        <v>44679</v>
      </c>
      <c r="B91" s="154" t="s">
        <v>201</v>
      </c>
      <c r="C91" s="155" t="s">
        <v>176</v>
      </c>
      <c r="D91" s="156" t="s">
        <v>268</v>
      </c>
      <c r="E91" s="215">
        <v>157500</v>
      </c>
      <c r="F91" s="159"/>
    </row>
    <row r="92" spans="1:6" x14ac:dyDescent="0.25">
      <c r="A92" s="152"/>
      <c r="B92" s="133" t="s">
        <v>269</v>
      </c>
      <c r="C92" s="1"/>
      <c r="D92" s="1"/>
      <c r="E92" s="212"/>
      <c r="F92" s="1"/>
    </row>
    <row r="93" spans="1:6" x14ac:dyDescent="0.25">
      <c r="A93" s="153">
        <v>44680</v>
      </c>
      <c r="B93" s="154" t="s">
        <v>201</v>
      </c>
      <c r="C93" s="155" t="s">
        <v>176</v>
      </c>
      <c r="D93" s="156" t="s">
        <v>270</v>
      </c>
      <c r="E93" s="215">
        <v>157500</v>
      </c>
      <c r="F93" s="159"/>
    </row>
    <row r="94" spans="1:6" x14ac:dyDescent="0.25">
      <c r="A94" s="152"/>
      <c r="B94" s="133" t="s">
        <v>271</v>
      </c>
      <c r="C94" s="1"/>
      <c r="D94" s="1"/>
      <c r="E94" s="212"/>
      <c r="F94" s="1"/>
    </row>
    <row r="95" spans="1:6" x14ac:dyDescent="0.25">
      <c r="A95" s="153">
        <v>44680</v>
      </c>
      <c r="B95" s="154" t="s">
        <v>201</v>
      </c>
      <c r="C95" s="155" t="s">
        <v>176</v>
      </c>
      <c r="D95" s="156" t="s">
        <v>272</v>
      </c>
      <c r="E95" s="215">
        <v>157500</v>
      </c>
      <c r="F95" s="159"/>
    </row>
    <row r="96" spans="1:6" x14ac:dyDescent="0.25">
      <c r="A96" s="152"/>
      <c r="B96" s="133" t="s">
        <v>273</v>
      </c>
      <c r="C96" s="1"/>
      <c r="D96" s="1"/>
      <c r="E96" s="212"/>
      <c r="F96" s="1"/>
    </row>
    <row r="97" spans="1:6" x14ac:dyDescent="0.25">
      <c r="A97" s="153">
        <v>44683</v>
      </c>
      <c r="B97" s="154" t="s">
        <v>201</v>
      </c>
      <c r="C97" s="155" t="s">
        <v>176</v>
      </c>
      <c r="D97" s="156" t="s">
        <v>274</v>
      </c>
      <c r="E97" s="215">
        <v>31500</v>
      </c>
      <c r="F97" s="159"/>
    </row>
    <row r="98" spans="1:6" x14ac:dyDescent="0.25">
      <c r="A98" s="152"/>
      <c r="B98" s="133" t="s">
        <v>275</v>
      </c>
      <c r="C98" s="1"/>
      <c r="D98" s="1"/>
      <c r="E98" s="212"/>
      <c r="F98" s="1"/>
    </row>
    <row r="99" spans="1:6" x14ac:dyDescent="0.25">
      <c r="A99" s="153">
        <v>44683</v>
      </c>
      <c r="B99" s="154" t="s">
        <v>201</v>
      </c>
      <c r="C99" s="155" t="s">
        <v>176</v>
      </c>
      <c r="D99" s="156" t="s">
        <v>276</v>
      </c>
      <c r="E99" s="215">
        <v>75600</v>
      </c>
      <c r="F99" s="159"/>
    </row>
    <row r="100" spans="1:6" x14ac:dyDescent="0.25">
      <c r="A100" s="152"/>
      <c r="B100" s="133" t="s">
        <v>277</v>
      </c>
      <c r="C100" s="1"/>
      <c r="D100" s="1"/>
      <c r="E100" s="212"/>
      <c r="F100" s="1"/>
    </row>
    <row r="101" spans="1:6" x14ac:dyDescent="0.25">
      <c r="A101" s="153">
        <v>44683</v>
      </c>
      <c r="B101" s="154" t="s">
        <v>201</v>
      </c>
      <c r="C101" s="155" t="s">
        <v>176</v>
      </c>
      <c r="D101" s="156" t="s">
        <v>278</v>
      </c>
      <c r="E101" s="215">
        <v>126000</v>
      </c>
      <c r="F101" s="159"/>
    </row>
    <row r="102" spans="1:6" x14ac:dyDescent="0.25">
      <c r="A102" s="152"/>
      <c r="B102" s="133" t="s">
        <v>279</v>
      </c>
      <c r="C102" s="1"/>
      <c r="D102" s="1"/>
      <c r="E102" s="212"/>
      <c r="F102" s="1"/>
    </row>
    <row r="103" spans="1:6" x14ac:dyDescent="0.25">
      <c r="A103" s="153">
        <v>44684</v>
      </c>
      <c r="B103" s="154" t="s">
        <v>201</v>
      </c>
      <c r="C103" s="155" t="s">
        <v>176</v>
      </c>
      <c r="D103" s="156" t="s">
        <v>280</v>
      </c>
      <c r="E103" s="215">
        <v>126000</v>
      </c>
      <c r="F103" s="159"/>
    </row>
    <row r="104" spans="1:6" x14ac:dyDescent="0.25">
      <c r="A104" s="152"/>
      <c r="B104" s="133" t="s">
        <v>281</v>
      </c>
      <c r="C104" s="1"/>
      <c r="D104" s="1"/>
      <c r="E104" s="212"/>
      <c r="F104" s="1"/>
    </row>
    <row r="105" spans="1:6" x14ac:dyDescent="0.25">
      <c r="A105" s="153">
        <v>44684</v>
      </c>
      <c r="B105" s="154" t="s">
        <v>201</v>
      </c>
      <c r="C105" s="155" t="s">
        <v>176</v>
      </c>
      <c r="D105" s="156" t="s">
        <v>282</v>
      </c>
      <c r="E105" s="215">
        <v>31500</v>
      </c>
      <c r="F105" s="159"/>
    </row>
    <row r="106" spans="1:6" x14ac:dyDescent="0.25">
      <c r="A106" s="152"/>
      <c r="B106" s="133" t="s">
        <v>283</v>
      </c>
      <c r="C106" s="1"/>
      <c r="D106" s="1"/>
      <c r="E106" s="212"/>
      <c r="F106" s="1"/>
    </row>
    <row r="107" spans="1:6" x14ac:dyDescent="0.25">
      <c r="A107" s="153">
        <v>44684</v>
      </c>
      <c r="B107" s="154" t="s">
        <v>201</v>
      </c>
      <c r="C107" s="155" t="s">
        <v>176</v>
      </c>
      <c r="D107" s="156" t="s">
        <v>284</v>
      </c>
      <c r="E107" s="215">
        <v>126000</v>
      </c>
      <c r="F107" s="159"/>
    </row>
    <row r="108" spans="1:6" x14ac:dyDescent="0.25">
      <c r="A108" s="152"/>
      <c r="B108" s="133" t="s">
        <v>285</v>
      </c>
      <c r="C108" s="1"/>
      <c r="D108" s="1"/>
      <c r="E108" s="212"/>
      <c r="F108" s="1"/>
    </row>
    <row r="109" spans="1:6" x14ac:dyDescent="0.25">
      <c r="A109" s="153">
        <v>44684</v>
      </c>
      <c r="B109" s="154" t="s">
        <v>201</v>
      </c>
      <c r="C109" s="155" t="s">
        <v>176</v>
      </c>
      <c r="D109" s="156" t="s">
        <v>286</v>
      </c>
      <c r="E109" s="215">
        <v>31500</v>
      </c>
      <c r="F109" s="159"/>
    </row>
    <row r="110" spans="1:6" x14ac:dyDescent="0.25">
      <c r="A110" s="152"/>
      <c r="B110" s="133" t="s">
        <v>287</v>
      </c>
      <c r="C110" s="1"/>
      <c r="D110" s="1"/>
      <c r="E110" s="212"/>
      <c r="F110" s="1"/>
    </row>
    <row r="111" spans="1:6" x14ac:dyDescent="0.25">
      <c r="A111" s="153">
        <v>44687</v>
      </c>
      <c r="B111" s="154" t="s">
        <v>201</v>
      </c>
      <c r="C111" s="155" t="s">
        <v>176</v>
      </c>
      <c r="D111" s="156" t="s">
        <v>288</v>
      </c>
      <c r="E111" s="215">
        <v>157500</v>
      </c>
      <c r="F111" s="159"/>
    </row>
    <row r="112" spans="1:6" x14ac:dyDescent="0.25">
      <c r="A112" s="152"/>
      <c r="B112" s="133" t="s">
        <v>289</v>
      </c>
      <c r="C112" s="1"/>
      <c r="D112" s="1"/>
      <c r="E112" s="212"/>
      <c r="F112" s="1"/>
    </row>
    <row r="113" spans="1:6" x14ac:dyDescent="0.25">
      <c r="A113" s="153">
        <v>44687</v>
      </c>
      <c r="B113" s="154" t="s">
        <v>201</v>
      </c>
      <c r="C113" s="155" t="s">
        <v>176</v>
      </c>
      <c r="D113" s="156" t="s">
        <v>290</v>
      </c>
      <c r="E113" s="215">
        <v>157500</v>
      </c>
      <c r="F113" s="159"/>
    </row>
    <row r="114" spans="1:6" x14ac:dyDescent="0.25">
      <c r="A114" s="152"/>
      <c r="B114" s="133" t="s">
        <v>291</v>
      </c>
      <c r="C114" s="1"/>
      <c r="D114" s="1"/>
      <c r="E114" s="212"/>
      <c r="F114" s="1"/>
    </row>
    <row r="115" spans="1:6" x14ac:dyDescent="0.25">
      <c r="A115" s="153">
        <v>44688</v>
      </c>
      <c r="B115" s="154" t="s">
        <v>201</v>
      </c>
      <c r="C115" s="155" t="s">
        <v>176</v>
      </c>
      <c r="D115" s="156" t="s">
        <v>292</v>
      </c>
      <c r="E115" s="215">
        <v>31500</v>
      </c>
      <c r="F115" s="159"/>
    </row>
    <row r="116" spans="1:6" x14ac:dyDescent="0.25">
      <c r="A116" s="152"/>
      <c r="B116" s="133" t="s">
        <v>293</v>
      </c>
      <c r="C116" s="1"/>
      <c r="D116" s="1"/>
      <c r="E116" s="212"/>
      <c r="F116" s="1"/>
    </row>
    <row r="117" spans="1:6" x14ac:dyDescent="0.25">
      <c r="A117" s="153">
        <v>44688</v>
      </c>
      <c r="B117" s="154" t="s">
        <v>201</v>
      </c>
      <c r="C117" s="155" t="s">
        <v>176</v>
      </c>
      <c r="D117" s="156" t="s">
        <v>294</v>
      </c>
      <c r="E117" s="215">
        <v>126000</v>
      </c>
      <c r="F117" s="159"/>
    </row>
    <row r="118" spans="1:6" x14ac:dyDescent="0.25">
      <c r="A118" s="152"/>
      <c r="B118" s="133" t="s">
        <v>295</v>
      </c>
      <c r="C118" s="1"/>
      <c r="D118" s="1"/>
      <c r="E118" s="212"/>
      <c r="F118" s="1"/>
    </row>
    <row r="119" spans="1:6" x14ac:dyDescent="0.25">
      <c r="A119" s="153">
        <v>44688</v>
      </c>
      <c r="B119" s="154" t="s">
        <v>201</v>
      </c>
      <c r="C119" s="155" t="s">
        <v>176</v>
      </c>
      <c r="D119" s="156" t="s">
        <v>296</v>
      </c>
      <c r="E119" s="215">
        <v>157500</v>
      </c>
      <c r="F119" s="159"/>
    </row>
    <row r="120" spans="1:6" x14ac:dyDescent="0.25">
      <c r="A120" s="152"/>
      <c r="B120" s="133" t="s">
        <v>297</v>
      </c>
      <c r="C120" s="1"/>
      <c r="D120" s="1"/>
      <c r="E120" s="212"/>
      <c r="F120" s="1"/>
    </row>
    <row r="121" spans="1:6" x14ac:dyDescent="0.25">
      <c r="A121" s="153">
        <v>44688</v>
      </c>
      <c r="B121" s="154" t="s">
        <v>201</v>
      </c>
      <c r="C121" s="155" t="s">
        <v>176</v>
      </c>
      <c r="D121" s="156" t="s">
        <v>298</v>
      </c>
      <c r="E121" s="215">
        <v>94500</v>
      </c>
      <c r="F121" s="159"/>
    </row>
    <row r="122" spans="1:6" x14ac:dyDescent="0.25">
      <c r="A122" s="152"/>
      <c r="B122" s="133" t="s">
        <v>299</v>
      </c>
      <c r="C122" s="1"/>
      <c r="D122" s="1"/>
      <c r="E122" s="212"/>
      <c r="F122" s="1"/>
    </row>
    <row r="123" spans="1:6" x14ac:dyDescent="0.25">
      <c r="A123" s="153">
        <v>44688</v>
      </c>
      <c r="B123" s="154" t="s">
        <v>201</v>
      </c>
      <c r="C123" s="155" t="s">
        <v>176</v>
      </c>
      <c r="D123" s="156" t="s">
        <v>300</v>
      </c>
      <c r="E123" s="215">
        <v>157500</v>
      </c>
      <c r="F123" s="159"/>
    </row>
    <row r="124" spans="1:6" x14ac:dyDescent="0.25">
      <c r="A124" s="152"/>
      <c r="B124" s="133" t="s">
        <v>301</v>
      </c>
      <c r="C124" s="1"/>
      <c r="D124" s="1"/>
      <c r="E124" s="212"/>
      <c r="F124" s="1"/>
    </row>
    <row r="125" spans="1:6" x14ac:dyDescent="0.25">
      <c r="A125" s="153">
        <v>44689</v>
      </c>
      <c r="B125" s="154" t="s">
        <v>201</v>
      </c>
      <c r="C125" s="155" t="s">
        <v>176</v>
      </c>
      <c r="D125" s="156" t="s">
        <v>302</v>
      </c>
      <c r="E125" s="215">
        <v>78750</v>
      </c>
      <c r="F125" s="159"/>
    </row>
    <row r="126" spans="1:6" x14ac:dyDescent="0.25">
      <c r="A126" s="152"/>
      <c r="B126" s="133" t="s">
        <v>303</v>
      </c>
      <c r="C126" s="1"/>
      <c r="D126" s="1"/>
      <c r="E126" s="212"/>
      <c r="F126" s="1"/>
    </row>
    <row r="127" spans="1:6" x14ac:dyDescent="0.25">
      <c r="A127" s="153">
        <v>44689</v>
      </c>
      <c r="B127" s="154" t="s">
        <v>201</v>
      </c>
      <c r="C127" s="155" t="s">
        <v>176</v>
      </c>
      <c r="D127" s="156" t="s">
        <v>304</v>
      </c>
      <c r="E127" s="215">
        <v>78750</v>
      </c>
      <c r="F127" s="159"/>
    </row>
    <row r="128" spans="1:6" x14ac:dyDescent="0.25">
      <c r="A128" s="152"/>
      <c r="B128" s="133" t="s">
        <v>305</v>
      </c>
      <c r="C128" s="1"/>
      <c r="D128" s="1"/>
      <c r="E128" s="212"/>
      <c r="F128" s="1"/>
    </row>
    <row r="129" spans="1:6" x14ac:dyDescent="0.25">
      <c r="A129" s="153">
        <v>44689</v>
      </c>
      <c r="B129" s="154" t="s">
        <v>201</v>
      </c>
      <c r="C129" s="155" t="s">
        <v>176</v>
      </c>
      <c r="D129" s="156" t="s">
        <v>306</v>
      </c>
      <c r="E129" s="215">
        <v>78750</v>
      </c>
      <c r="F129" s="159"/>
    </row>
    <row r="130" spans="1:6" x14ac:dyDescent="0.25">
      <c r="A130" s="152"/>
      <c r="B130" s="133" t="s">
        <v>307</v>
      </c>
      <c r="C130" s="1"/>
      <c r="D130" s="1"/>
      <c r="E130" s="212"/>
      <c r="F130" s="1"/>
    </row>
    <row r="131" spans="1:6" x14ac:dyDescent="0.25">
      <c r="A131" s="153">
        <v>44689</v>
      </c>
      <c r="B131" s="154" t="s">
        <v>201</v>
      </c>
      <c r="C131" s="155" t="s">
        <v>176</v>
      </c>
      <c r="D131" s="156" t="s">
        <v>308</v>
      </c>
      <c r="E131" s="215">
        <v>78750</v>
      </c>
      <c r="F131" s="159"/>
    </row>
    <row r="132" spans="1:6" x14ac:dyDescent="0.25">
      <c r="A132" s="152"/>
      <c r="B132" s="133" t="s">
        <v>309</v>
      </c>
      <c r="C132" s="1"/>
      <c r="D132" s="1"/>
      <c r="E132" s="212"/>
      <c r="F132" s="1"/>
    </row>
    <row r="133" spans="1:6" x14ac:dyDescent="0.25">
      <c r="A133" s="153">
        <v>44689</v>
      </c>
      <c r="B133" s="154" t="s">
        <v>201</v>
      </c>
      <c r="C133" s="155" t="s">
        <v>176</v>
      </c>
      <c r="D133" s="156" t="s">
        <v>310</v>
      </c>
      <c r="E133" s="215">
        <v>81900</v>
      </c>
      <c r="F133" s="159"/>
    </row>
    <row r="134" spans="1:6" x14ac:dyDescent="0.25">
      <c r="A134" s="152"/>
      <c r="B134" s="133" t="s">
        <v>311</v>
      </c>
      <c r="C134" s="1"/>
      <c r="D134" s="1"/>
      <c r="E134" s="212"/>
      <c r="F134" s="1"/>
    </row>
    <row r="135" spans="1:6" x14ac:dyDescent="0.25">
      <c r="A135" s="153">
        <v>44689</v>
      </c>
      <c r="B135" s="154" t="s">
        <v>201</v>
      </c>
      <c r="C135" s="155" t="s">
        <v>176</v>
      </c>
      <c r="D135" s="156" t="s">
        <v>312</v>
      </c>
      <c r="E135" s="215">
        <v>94500</v>
      </c>
      <c r="F135" s="159"/>
    </row>
    <row r="136" spans="1:6" x14ac:dyDescent="0.25">
      <c r="A136" s="152"/>
      <c r="B136" s="133" t="s">
        <v>313</v>
      </c>
      <c r="C136" s="1"/>
      <c r="D136" s="1"/>
      <c r="E136" s="212"/>
      <c r="F136" s="1"/>
    </row>
    <row r="137" spans="1:6" x14ac:dyDescent="0.25">
      <c r="A137" s="153">
        <v>44689</v>
      </c>
      <c r="B137" s="154" t="s">
        <v>201</v>
      </c>
      <c r="C137" s="155" t="s">
        <v>176</v>
      </c>
      <c r="D137" s="156" t="s">
        <v>314</v>
      </c>
      <c r="E137" s="215">
        <v>94500</v>
      </c>
      <c r="F137" s="159"/>
    </row>
    <row r="138" spans="1:6" x14ac:dyDescent="0.25">
      <c r="A138" s="152"/>
      <c r="B138" s="133" t="s">
        <v>315</v>
      </c>
      <c r="C138" s="1"/>
      <c r="D138" s="1"/>
      <c r="E138" s="212"/>
      <c r="F138" s="1"/>
    </row>
    <row r="139" spans="1:6" x14ac:dyDescent="0.25">
      <c r="A139" s="153">
        <v>44689</v>
      </c>
      <c r="B139" s="154" t="s">
        <v>201</v>
      </c>
      <c r="C139" s="155" t="s">
        <v>176</v>
      </c>
      <c r="D139" s="156" t="s">
        <v>316</v>
      </c>
      <c r="E139" s="215">
        <v>126000</v>
      </c>
      <c r="F139" s="159"/>
    </row>
    <row r="140" spans="1:6" x14ac:dyDescent="0.25">
      <c r="A140" s="152"/>
      <c r="B140" s="133" t="s">
        <v>317</v>
      </c>
      <c r="C140" s="1"/>
      <c r="D140" s="1"/>
      <c r="E140" s="212"/>
      <c r="F140" s="1"/>
    </row>
    <row r="141" spans="1:6" x14ac:dyDescent="0.25">
      <c r="A141" s="153">
        <v>44692</v>
      </c>
      <c r="B141" s="154" t="s">
        <v>201</v>
      </c>
      <c r="C141" s="155" t="s">
        <v>176</v>
      </c>
      <c r="D141" s="156" t="s">
        <v>318</v>
      </c>
      <c r="E141" s="215">
        <v>63000</v>
      </c>
      <c r="F141" s="159"/>
    </row>
    <row r="142" spans="1:6" x14ac:dyDescent="0.25">
      <c r="A142" s="152"/>
      <c r="B142" s="133" t="s">
        <v>301</v>
      </c>
      <c r="C142" s="1"/>
      <c r="D142" s="1"/>
      <c r="E142" s="212"/>
      <c r="F142" s="1"/>
    </row>
    <row r="143" spans="1:6" x14ac:dyDescent="0.25">
      <c r="A143" s="153">
        <v>44704</v>
      </c>
      <c r="B143" s="154" t="s">
        <v>201</v>
      </c>
      <c r="C143" s="155" t="s">
        <v>176</v>
      </c>
      <c r="D143" s="156" t="s">
        <v>319</v>
      </c>
      <c r="E143" s="215">
        <v>72600</v>
      </c>
      <c r="F143" s="159"/>
    </row>
    <row r="144" spans="1:6" x14ac:dyDescent="0.25">
      <c r="A144" s="152"/>
      <c r="B144" s="133" t="s">
        <v>320</v>
      </c>
      <c r="C144" s="1"/>
      <c r="D144" s="1"/>
      <c r="E144" s="212"/>
      <c r="F144" s="1"/>
    </row>
    <row r="145" spans="1:6" x14ac:dyDescent="0.25">
      <c r="A145" s="153">
        <v>44704</v>
      </c>
      <c r="B145" s="154" t="s">
        <v>201</v>
      </c>
      <c r="C145" s="155" t="s">
        <v>176</v>
      </c>
      <c r="D145" s="156" t="s">
        <v>321</v>
      </c>
      <c r="E145" s="215">
        <v>79200</v>
      </c>
      <c r="F145" s="159"/>
    </row>
    <row r="146" spans="1:6" x14ac:dyDescent="0.25">
      <c r="A146" s="152"/>
      <c r="B146" s="133" t="s">
        <v>322</v>
      </c>
      <c r="C146" s="1"/>
      <c r="D146" s="1"/>
      <c r="E146" s="212"/>
      <c r="F146" s="1"/>
    </row>
    <row r="147" spans="1:6" x14ac:dyDescent="0.25">
      <c r="A147" s="153">
        <v>44704</v>
      </c>
      <c r="B147" s="154" t="s">
        <v>201</v>
      </c>
      <c r="C147" s="155" t="s">
        <v>176</v>
      </c>
      <c r="D147" s="156" t="s">
        <v>323</v>
      </c>
      <c r="E147" s="215">
        <v>79200</v>
      </c>
      <c r="F147" s="159"/>
    </row>
    <row r="148" spans="1:6" x14ac:dyDescent="0.25">
      <c r="A148" s="152"/>
      <c r="B148" s="133" t="s">
        <v>322</v>
      </c>
      <c r="C148" s="1"/>
      <c r="D148" s="1"/>
      <c r="E148" s="212"/>
      <c r="F148" s="1"/>
    </row>
    <row r="149" spans="1:6" x14ac:dyDescent="0.25">
      <c r="A149" s="153">
        <v>44704</v>
      </c>
      <c r="B149" s="154" t="s">
        <v>201</v>
      </c>
      <c r="C149" s="155" t="s">
        <v>176</v>
      </c>
      <c r="D149" s="156" t="s">
        <v>324</v>
      </c>
      <c r="E149" s="215">
        <v>79200</v>
      </c>
      <c r="F149" s="159"/>
    </row>
    <row r="150" spans="1:6" x14ac:dyDescent="0.25">
      <c r="A150" s="152"/>
      <c r="B150" s="133" t="s">
        <v>301</v>
      </c>
      <c r="C150" s="1"/>
      <c r="D150" s="1"/>
      <c r="E150" s="212"/>
      <c r="F150" s="1"/>
    </row>
    <row r="151" spans="1:6" x14ac:dyDescent="0.25">
      <c r="A151" s="153">
        <v>44708</v>
      </c>
      <c r="B151" s="154" t="s">
        <v>201</v>
      </c>
      <c r="C151" s="155" t="s">
        <v>176</v>
      </c>
      <c r="D151" s="156" t="s">
        <v>325</v>
      </c>
      <c r="E151" s="215">
        <v>33000</v>
      </c>
      <c r="F151" s="159"/>
    </row>
    <row r="152" spans="1:6" x14ac:dyDescent="0.25">
      <c r="A152" s="152"/>
      <c r="B152" s="133" t="s">
        <v>326</v>
      </c>
      <c r="C152" s="1"/>
      <c r="D152" s="1"/>
      <c r="E152" s="212"/>
      <c r="F152" s="1"/>
    </row>
    <row r="153" spans="1:6" x14ac:dyDescent="0.25">
      <c r="A153" s="153">
        <v>44708</v>
      </c>
      <c r="B153" s="154" t="s">
        <v>201</v>
      </c>
      <c r="C153" s="155" t="s">
        <v>176</v>
      </c>
      <c r="D153" s="156" t="s">
        <v>327</v>
      </c>
      <c r="E153" s="215">
        <v>99000</v>
      </c>
      <c r="F153" s="159"/>
    </row>
    <row r="154" spans="1:6" x14ac:dyDescent="0.25">
      <c r="A154" s="152"/>
      <c r="B154" s="133" t="s">
        <v>328</v>
      </c>
      <c r="C154" s="1"/>
      <c r="D154" s="1"/>
      <c r="E154" s="212"/>
      <c r="F154" s="1"/>
    </row>
    <row r="155" spans="1:6" x14ac:dyDescent="0.25">
      <c r="A155" s="153">
        <v>44708</v>
      </c>
      <c r="B155" s="154" t="s">
        <v>201</v>
      </c>
      <c r="C155" s="155" t="s">
        <v>176</v>
      </c>
      <c r="D155" s="156" t="s">
        <v>329</v>
      </c>
      <c r="E155" s="215">
        <v>33000</v>
      </c>
      <c r="F155" s="159"/>
    </row>
    <row r="156" spans="1:6" x14ac:dyDescent="0.25">
      <c r="A156" s="152"/>
      <c r="B156" s="133" t="s">
        <v>326</v>
      </c>
      <c r="C156" s="1"/>
      <c r="D156" s="1"/>
      <c r="E156" s="212"/>
      <c r="F156" s="1"/>
    </row>
    <row r="157" spans="1:6" x14ac:dyDescent="0.25">
      <c r="A157" s="153">
        <v>44708</v>
      </c>
      <c r="B157" s="154" t="s">
        <v>201</v>
      </c>
      <c r="C157" s="155" t="s">
        <v>176</v>
      </c>
      <c r="D157" s="156" t="s">
        <v>330</v>
      </c>
      <c r="E157" s="215">
        <v>99000</v>
      </c>
      <c r="F157" s="159"/>
    </row>
    <row r="158" spans="1:6" x14ac:dyDescent="0.25">
      <c r="A158" s="152"/>
      <c r="B158" s="133" t="s">
        <v>328</v>
      </c>
      <c r="C158" s="1"/>
      <c r="D158" s="1"/>
      <c r="E158" s="212"/>
      <c r="F158" s="1"/>
    </row>
    <row r="159" spans="1:6" x14ac:dyDescent="0.25">
      <c r="A159" s="153">
        <v>44708</v>
      </c>
      <c r="B159" s="154" t="s">
        <v>201</v>
      </c>
      <c r="C159" s="155" t="s">
        <v>176</v>
      </c>
      <c r="D159" s="156" t="s">
        <v>331</v>
      </c>
      <c r="E159" s="215">
        <v>66000</v>
      </c>
      <c r="F159" s="159"/>
    </row>
    <row r="160" spans="1:6" x14ac:dyDescent="0.25">
      <c r="A160" s="152"/>
      <c r="B160" s="133" t="s">
        <v>301</v>
      </c>
      <c r="C160" s="1"/>
      <c r="D160" s="1"/>
      <c r="E160" s="212"/>
      <c r="F160" s="1"/>
    </row>
    <row r="161" spans="1:6" x14ac:dyDescent="0.25">
      <c r="A161" s="153">
        <v>44709</v>
      </c>
      <c r="B161" s="154" t="s">
        <v>201</v>
      </c>
      <c r="C161" s="155" t="s">
        <v>176</v>
      </c>
      <c r="D161" s="156" t="s">
        <v>332</v>
      </c>
      <c r="E161" s="215">
        <v>66000</v>
      </c>
      <c r="F161" s="159"/>
    </row>
    <row r="162" spans="1:6" x14ac:dyDescent="0.25">
      <c r="A162" s="152"/>
      <c r="B162" s="133" t="s">
        <v>333</v>
      </c>
      <c r="C162" s="1"/>
      <c r="D162" s="1"/>
      <c r="E162" s="212"/>
      <c r="F162" s="1"/>
    </row>
    <row r="163" spans="1:6" x14ac:dyDescent="0.25">
      <c r="A163" s="153">
        <v>44715</v>
      </c>
      <c r="B163" s="154" t="s">
        <v>201</v>
      </c>
      <c r="C163" s="155" t="s">
        <v>176</v>
      </c>
      <c r="D163" s="156" t="s">
        <v>334</v>
      </c>
      <c r="E163" s="215">
        <v>99000</v>
      </c>
      <c r="F163" s="159"/>
    </row>
    <row r="164" spans="1:6" x14ac:dyDescent="0.25">
      <c r="A164" s="152"/>
      <c r="B164" s="133" t="s">
        <v>328</v>
      </c>
      <c r="C164" s="1"/>
      <c r="D164" s="1"/>
      <c r="E164" s="212"/>
      <c r="F164" s="1"/>
    </row>
    <row r="165" spans="1:6" x14ac:dyDescent="0.25">
      <c r="A165" s="153">
        <v>44715</v>
      </c>
      <c r="B165" s="154" t="s">
        <v>201</v>
      </c>
      <c r="C165" s="155" t="s">
        <v>176</v>
      </c>
      <c r="D165" s="156" t="s">
        <v>335</v>
      </c>
      <c r="E165" s="215">
        <v>66000</v>
      </c>
      <c r="F165" s="159"/>
    </row>
    <row r="166" spans="1:6" x14ac:dyDescent="0.25">
      <c r="A166" s="152"/>
      <c r="B166" s="133" t="s">
        <v>333</v>
      </c>
      <c r="C166" s="1"/>
      <c r="D166" s="1"/>
      <c r="E166" s="212"/>
      <c r="F166" s="1"/>
    </row>
    <row r="167" spans="1:6" x14ac:dyDescent="0.25">
      <c r="A167" s="153">
        <v>44718</v>
      </c>
      <c r="B167" s="154" t="s">
        <v>201</v>
      </c>
      <c r="C167" s="155" t="s">
        <v>176</v>
      </c>
      <c r="D167" s="156" t="s">
        <v>336</v>
      </c>
      <c r="E167" s="215">
        <v>165000</v>
      </c>
      <c r="F167" s="159"/>
    </row>
    <row r="168" spans="1:6" x14ac:dyDescent="0.25">
      <c r="A168" s="152"/>
      <c r="B168" s="133" t="s">
        <v>337</v>
      </c>
      <c r="C168" s="1"/>
      <c r="D168" s="1"/>
      <c r="E168" s="212"/>
      <c r="F168" s="1"/>
    </row>
    <row r="169" spans="1:6" x14ac:dyDescent="0.25">
      <c r="A169" s="153">
        <v>44718</v>
      </c>
      <c r="B169" s="154" t="s">
        <v>201</v>
      </c>
      <c r="C169" s="155" t="s">
        <v>176</v>
      </c>
      <c r="D169" s="156" t="s">
        <v>338</v>
      </c>
      <c r="E169" s="215">
        <v>165000</v>
      </c>
      <c r="F169" s="159"/>
    </row>
    <row r="170" spans="1:6" x14ac:dyDescent="0.25">
      <c r="A170" s="152"/>
      <c r="B170" s="133" t="s">
        <v>337</v>
      </c>
      <c r="C170" s="1"/>
      <c r="D170" s="1"/>
      <c r="E170" s="212"/>
      <c r="F170" s="1"/>
    </row>
    <row r="171" spans="1:6" x14ac:dyDescent="0.25">
      <c r="A171" s="153">
        <v>44718</v>
      </c>
      <c r="B171" s="154" t="s">
        <v>201</v>
      </c>
      <c r="C171" s="155" t="s">
        <v>176</v>
      </c>
      <c r="D171" s="156" t="s">
        <v>339</v>
      </c>
      <c r="E171" s="215">
        <v>99000</v>
      </c>
      <c r="F171" s="159"/>
    </row>
    <row r="172" spans="1:6" x14ac:dyDescent="0.25">
      <c r="A172" s="152"/>
      <c r="B172" s="133" t="s">
        <v>328</v>
      </c>
      <c r="C172" s="1"/>
      <c r="D172" s="1"/>
      <c r="E172" s="212"/>
      <c r="F172" s="1"/>
    </row>
    <row r="173" spans="1:6" x14ac:dyDescent="0.25">
      <c r="A173" s="153">
        <v>44718</v>
      </c>
      <c r="B173" s="154" t="s">
        <v>201</v>
      </c>
      <c r="C173" s="155" t="s">
        <v>176</v>
      </c>
      <c r="D173" s="156" t="s">
        <v>340</v>
      </c>
      <c r="E173" s="215">
        <v>66000</v>
      </c>
      <c r="F173" s="159"/>
    </row>
    <row r="174" spans="1:6" x14ac:dyDescent="0.25">
      <c r="A174" s="152"/>
      <c r="B174" s="133" t="s">
        <v>333</v>
      </c>
      <c r="C174" s="1"/>
      <c r="D174" s="1"/>
      <c r="E174" s="212"/>
      <c r="F174" s="1"/>
    </row>
    <row r="175" spans="1:6" x14ac:dyDescent="0.25">
      <c r="A175" s="153">
        <v>44718</v>
      </c>
      <c r="B175" s="154" t="s">
        <v>201</v>
      </c>
      <c r="C175" s="155" t="s">
        <v>176</v>
      </c>
      <c r="D175" s="156" t="s">
        <v>341</v>
      </c>
      <c r="E175" s="215">
        <v>165000</v>
      </c>
      <c r="F175" s="159"/>
    </row>
    <row r="176" spans="1:6" x14ac:dyDescent="0.25">
      <c r="A176" s="152"/>
      <c r="B176" s="133" t="s">
        <v>337</v>
      </c>
      <c r="C176" s="1"/>
      <c r="D176" s="1"/>
      <c r="E176" s="212"/>
      <c r="F176" s="1"/>
    </row>
    <row r="177" spans="1:6" x14ac:dyDescent="0.25">
      <c r="A177" s="153">
        <v>44720</v>
      </c>
      <c r="B177" s="154" t="s">
        <v>201</v>
      </c>
      <c r="C177" s="155" t="s">
        <v>176</v>
      </c>
      <c r="D177" s="156" t="s">
        <v>342</v>
      </c>
      <c r="E177" s="215">
        <v>99000</v>
      </c>
      <c r="F177" s="159"/>
    </row>
    <row r="178" spans="1:6" x14ac:dyDescent="0.25">
      <c r="A178" s="152"/>
      <c r="B178" s="133" t="s">
        <v>328</v>
      </c>
      <c r="C178" s="1"/>
      <c r="D178" s="1"/>
      <c r="E178" s="212"/>
      <c r="F178" s="1"/>
    </row>
    <row r="179" spans="1:6" x14ac:dyDescent="0.25">
      <c r="A179" s="153">
        <v>44720</v>
      </c>
      <c r="B179" s="154" t="s">
        <v>201</v>
      </c>
      <c r="C179" s="155" t="s">
        <v>176</v>
      </c>
      <c r="D179" s="156" t="s">
        <v>343</v>
      </c>
      <c r="E179" s="215">
        <v>66000</v>
      </c>
      <c r="F179" s="159"/>
    </row>
    <row r="180" spans="1:6" x14ac:dyDescent="0.25">
      <c r="A180" s="152"/>
      <c r="B180" s="133" t="s">
        <v>333</v>
      </c>
      <c r="C180" s="1"/>
      <c r="D180" s="1"/>
      <c r="E180" s="212"/>
      <c r="F180" s="1"/>
    </row>
    <row r="181" spans="1:6" x14ac:dyDescent="0.25">
      <c r="A181" s="153">
        <v>44720</v>
      </c>
      <c r="B181" s="154" t="s">
        <v>201</v>
      </c>
      <c r="C181" s="155" t="s">
        <v>176</v>
      </c>
      <c r="D181" s="156" t="s">
        <v>344</v>
      </c>
      <c r="E181" s="215">
        <v>99000</v>
      </c>
      <c r="F181" s="159"/>
    </row>
    <row r="182" spans="1:6" x14ac:dyDescent="0.25">
      <c r="A182" s="152"/>
      <c r="B182" s="133" t="s">
        <v>328</v>
      </c>
      <c r="C182" s="1"/>
      <c r="D182" s="1"/>
      <c r="E182" s="212"/>
      <c r="F182" s="1"/>
    </row>
    <row r="183" spans="1:6" x14ac:dyDescent="0.25">
      <c r="A183" s="153">
        <v>44720</v>
      </c>
      <c r="B183" s="154" t="s">
        <v>201</v>
      </c>
      <c r="C183" s="155" t="s">
        <v>176</v>
      </c>
      <c r="D183" s="156" t="s">
        <v>345</v>
      </c>
      <c r="E183" s="215">
        <v>66000</v>
      </c>
      <c r="F183" s="159"/>
    </row>
    <row r="184" spans="1:6" x14ac:dyDescent="0.25">
      <c r="A184" s="152"/>
      <c r="B184" s="133" t="s">
        <v>333</v>
      </c>
      <c r="C184" s="1"/>
      <c r="D184" s="1"/>
      <c r="E184" s="212"/>
      <c r="F184" s="1"/>
    </row>
    <row r="185" spans="1:6" x14ac:dyDescent="0.25">
      <c r="A185" s="153">
        <v>44720</v>
      </c>
      <c r="B185" s="154" t="s">
        <v>201</v>
      </c>
      <c r="C185" s="155" t="s">
        <v>176</v>
      </c>
      <c r="D185" s="156" t="s">
        <v>346</v>
      </c>
      <c r="E185" s="215">
        <v>66000</v>
      </c>
      <c r="F185" s="159"/>
    </row>
    <row r="186" spans="1:6" x14ac:dyDescent="0.25">
      <c r="A186" s="152"/>
      <c r="B186" s="133" t="s">
        <v>333</v>
      </c>
      <c r="C186" s="1"/>
      <c r="D186" s="1"/>
      <c r="E186" s="212"/>
      <c r="F186" s="1"/>
    </row>
    <row r="187" spans="1:6" x14ac:dyDescent="0.25">
      <c r="A187" s="153">
        <v>44720</v>
      </c>
      <c r="B187" s="154" t="s">
        <v>201</v>
      </c>
      <c r="C187" s="155" t="s">
        <v>176</v>
      </c>
      <c r="D187" s="156" t="s">
        <v>347</v>
      </c>
      <c r="E187" s="215">
        <v>99000</v>
      </c>
      <c r="F187" s="159"/>
    </row>
    <row r="188" spans="1:6" x14ac:dyDescent="0.25">
      <c r="A188" s="152"/>
      <c r="B188" s="133" t="s">
        <v>328</v>
      </c>
      <c r="C188" s="1"/>
      <c r="D188" s="1"/>
      <c r="E188" s="212"/>
      <c r="F188" s="1"/>
    </row>
    <row r="189" spans="1:6" x14ac:dyDescent="0.25">
      <c r="A189" s="153">
        <v>44721</v>
      </c>
      <c r="B189" s="154" t="s">
        <v>201</v>
      </c>
      <c r="C189" s="155" t="s">
        <v>176</v>
      </c>
      <c r="D189" s="156" t="s">
        <v>348</v>
      </c>
      <c r="E189" s="215">
        <v>99000</v>
      </c>
      <c r="F189" s="159"/>
    </row>
    <row r="190" spans="1:6" x14ac:dyDescent="0.25">
      <c r="A190" s="152"/>
      <c r="B190" s="133" t="s">
        <v>328</v>
      </c>
      <c r="C190" s="1"/>
      <c r="D190" s="1"/>
      <c r="E190" s="212"/>
      <c r="F190" s="1"/>
    </row>
    <row r="191" spans="1:6" x14ac:dyDescent="0.25">
      <c r="A191" s="153">
        <v>44721</v>
      </c>
      <c r="B191" s="154" t="s">
        <v>201</v>
      </c>
      <c r="C191" s="155" t="s">
        <v>176</v>
      </c>
      <c r="D191" s="156" t="s">
        <v>349</v>
      </c>
      <c r="E191" s="215">
        <v>66000</v>
      </c>
      <c r="F191" s="159"/>
    </row>
    <row r="192" spans="1:6" x14ac:dyDescent="0.25">
      <c r="A192" s="152"/>
      <c r="B192" s="133" t="s">
        <v>333</v>
      </c>
      <c r="C192" s="1"/>
      <c r="D192" s="1"/>
      <c r="E192" s="212"/>
      <c r="F192" s="1"/>
    </row>
    <row r="193" spans="1:6" x14ac:dyDescent="0.25">
      <c r="A193" s="153">
        <v>44722</v>
      </c>
      <c r="B193" s="154" t="s">
        <v>201</v>
      </c>
      <c r="C193" s="155" t="s">
        <v>176</v>
      </c>
      <c r="D193" s="156" t="s">
        <v>350</v>
      </c>
      <c r="E193" s="215">
        <v>165000</v>
      </c>
      <c r="F193" s="159"/>
    </row>
    <row r="194" spans="1:6" x14ac:dyDescent="0.25">
      <c r="A194" s="152"/>
      <c r="B194" s="133" t="s">
        <v>337</v>
      </c>
      <c r="C194" s="1"/>
      <c r="D194" s="1"/>
      <c r="E194" s="212"/>
      <c r="F194" s="1"/>
    </row>
    <row r="195" spans="1:6" x14ac:dyDescent="0.25">
      <c r="A195" s="153">
        <v>44723</v>
      </c>
      <c r="B195" s="154" t="s">
        <v>201</v>
      </c>
      <c r="C195" s="155" t="s">
        <v>176</v>
      </c>
      <c r="D195" s="156" t="s">
        <v>351</v>
      </c>
      <c r="E195" s="215">
        <v>165000</v>
      </c>
      <c r="F195" s="159"/>
    </row>
    <row r="196" spans="1:6" x14ac:dyDescent="0.25">
      <c r="A196" s="152"/>
      <c r="B196" s="133" t="s">
        <v>352</v>
      </c>
      <c r="C196" s="1"/>
      <c r="D196" s="1"/>
      <c r="E196" s="212"/>
      <c r="F196" s="1"/>
    </row>
    <row r="197" spans="1:6" x14ac:dyDescent="0.25">
      <c r="A197" s="153">
        <v>44723</v>
      </c>
      <c r="B197" s="154" t="s">
        <v>201</v>
      </c>
      <c r="C197" s="155" t="s">
        <v>176</v>
      </c>
      <c r="D197" s="156" t="s">
        <v>353</v>
      </c>
      <c r="E197" s="215">
        <v>165000</v>
      </c>
      <c r="F197" s="159"/>
    </row>
    <row r="198" spans="1:6" x14ac:dyDescent="0.25">
      <c r="A198" s="152"/>
      <c r="B198" s="133" t="s">
        <v>354</v>
      </c>
      <c r="C198" s="1"/>
      <c r="D198" s="1"/>
      <c r="E198" s="212"/>
      <c r="F198" s="1"/>
    </row>
    <row r="199" spans="1:6" x14ac:dyDescent="0.25">
      <c r="A199" s="153">
        <v>44724</v>
      </c>
      <c r="B199" s="154" t="s">
        <v>201</v>
      </c>
      <c r="C199" s="155" t="s">
        <v>176</v>
      </c>
      <c r="D199" s="156" t="s">
        <v>355</v>
      </c>
      <c r="E199" s="215">
        <v>165000</v>
      </c>
      <c r="F199" s="159"/>
    </row>
    <row r="200" spans="1:6" x14ac:dyDescent="0.25">
      <c r="A200" s="152"/>
      <c r="B200" s="133" t="s">
        <v>337</v>
      </c>
      <c r="C200" s="1"/>
      <c r="D200" s="1"/>
      <c r="E200" s="212"/>
      <c r="F200" s="1"/>
    </row>
    <row r="201" spans="1:6" x14ac:dyDescent="0.25">
      <c r="A201" s="153">
        <v>44724</v>
      </c>
      <c r="B201" s="154" t="s">
        <v>201</v>
      </c>
      <c r="C201" s="155" t="s">
        <v>176</v>
      </c>
      <c r="D201" s="156" t="s">
        <v>356</v>
      </c>
      <c r="E201" s="215">
        <v>165000</v>
      </c>
      <c r="F201" s="159"/>
    </row>
    <row r="202" spans="1:6" x14ac:dyDescent="0.25">
      <c r="A202" s="152"/>
      <c r="B202" s="133" t="s">
        <v>357</v>
      </c>
      <c r="C202" s="1"/>
      <c r="D202" s="1"/>
      <c r="E202" s="212"/>
      <c r="F202" s="1"/>
    </row>
    <row r="203" spans="1:6" x14ac:dyDescent="0.25">
      <c r="A203" s="153">
        <v>44725</v>
      </c>
      <c r="B203" s="154" t="s">
        <v>201</v>
      </c>
      <c r="C203" s="155" t="s">
        <v>176</v>
      </c>
      <c r="D203" s="156" t="s">
        <v>358</v>
      </c>
      <c r="E203" s="215">
        <v>165000</v>
      </c>
      <c r="F203" s="159"/>
    </row>
    <row r="204" spans="1:6" x14ac:dyDescent="0.25">
      <c r="A204" s="152"/>
      <c r="B204" s="133" t="s">
        <v>337</v>
      </c>
      <c r="C204" s="1"/>
      <c r="D204" s="1"/>
      <c r="E204" s="212"/>
      <c r="F204" s="1"/>
    </row>
    <row r="205" spans="1:6" x14ac:dyDescent="0.25">
      <c r="A205" s="153">
        <v>44725</v>
      </c>
      <c r="B205" s="154" t="s">
        <v>201</v>
      </c>
      <c r="C205" s="155" t="s">
        <v>176</v>
      </c>
      <c r="D205" s="156" t="s">
        <v>359</v>
      </c>
      <c r="E205" s="215">
        <v>165000</v>
      </c>
      <c r="F205" s="159"/>
    </row>
    <row r="206" spans="1:6" x14ac:dyDescent="0.25">
      <c r="A206" s="152"/>
      <c r="B206" s="133" t="s">
        <v>337</v>
      </c>
      <c r="C206" s="1"/>
      <c r="D206" s="1"/>
      <c r="E206" s="212"/>
      <c r="F206" s="1"/>
    </row>
    <row r="207" spans="1:6" x14ac:dyDescent="0.25">
      <c r="A207" s="153">
        <v>44725</v>
      </c>
      <c r="B207" s="154" t="s">
        <v>201</v>
      </c>
      <c r="C207" s="155" t="s">
        <v>176</v>
      </c>
      <c r="D207" s="156" t="s">
        <v>360</v>
      </c>
      <c r="E207" s="215">
        <v>165000</v>
      </c>
      <c r="F207" s="159"/>
    </row>
    <row r="208" spans="1:6" x14ac:dyDescent="0.25">
      <c r="A208" s="152"/>
      <c r="B208" s="133" t="s">
        <v>337</v>
      </c>
      <c r="C208" s="1"/>
      <c r="D208" s="1"/>
      <c r="E208" s="212"/>
      <c r="F208" s="1"/>
    </row>
    <row r="209" spans="1:6" x14ac:dyDescent="0.25">
      <c r="A209" s="153">
        <v>44729</v>
      </c>
      <c r="B209" s="154" t="s">
        <v>201</v>
      </c>
      <c r="C209" s="155" t="s">
        <v>176</v>
      </c>
      <c r="D209" s="156" t="s">
        <v>361</v>
      </c>
      <c r="E209" s="215">
        <v>165000</v>
      </c>
      <c r="F209" s="159"/>
    </row>
    <row r="210" spans="1:6" x14ac:dyDescent="0.25">
      <c r="A210" s="152"/>
      <c r="B210" s="133" t="s">
        <v>362</v>
      </c>
      <c r="C210" s="1"/>
      <c r="D210" s="1"/>
      <c r="E210" s="212"/>
      <c r="F210" s="1"/>
    </row>
    <row r="211" spans="1:6" x14ac:dyDescent="0.25">
      <c r="A211" s="153">
        <v>44730</v>
      </c>
      <c r="B211" s="154" t="s">
        <v>201</v>
      </c>
      <c r="C211" s="155" t="s">
        <v>176</v>
      </c>
      <c r="D211" s="156" t="s">
        <v>363</v>
      </c>
      <c r="E211" s="215">
        <v>165000</v>
      </c>
      <c r="F211" s="159"/>
    </row>
    <row r="212" spans="1:6" x14ac:dyDescent="0.25">
      <c r="A212" s="152"/>
      <c r="B212" s="133" t="s">
        <v>364</v>
      </c>
      <c r="C212" s="1"/>
      <c r="D212" s="1"/>
      <c r="E212" s="212"/>
      <c r="F212" s="1"/>
    </row>
    <row r="213" spans="1:6" x14ac:dyDescent="0.25">
      <c r="A213" s="153">
        <v>44731</v>
      </c>
      <c r="B213" s="154" t="s">
        <v>201</v>
      </c>
      <c r="C213" s="155" t="s">
        <v>176</v>
      </c>
      <c r="D213" s="156" t="s">
        <v>365</v>
      </c>
      <c r="E213" s="215">
        <v>99000</v>
      </c>
      <c r="F213" s="159"/>
    </row>
    <row r="214" spans="1:6" x14ac:dyDescent="0.25">
      <c r="A214" s="152"/>
      <c r="B214" s="133" t="s">
        <v>366</v>
      </c>
      <c r="C214" s="1"/>
      <c r="D214" s="1"/>
      <c r="E214" s="212"/>
      <c r="F214" s="1"/>
    </row>
    <row r="215" spans="1:6" x14ac:dyDescent="0.25">
      <c r="A215" s="153">
        <v>44731</v>
      </c>
      <c r="B215" s="154" t="s">
        <v>201</v>
      </c>
      <c r="C215" s="155" t="s">
        <v>176</v>
      </c>
      <c r="D215" s="156" t="s">
        <v>367</v>
      </c>
      <c r="E215" s="215">
        <v>66000</v>
      </c>
      <c r="F215" s="159"/>
    </row>
    <row r="216" spans="1:6" x14ac:dyDescent="0.25">
      <c r="A216" s="152"/>
      <c r="B216" s="133" t="s">
        <v>368</v>
      </c>
      <c r="C216" s="1"/>
      <c r="D216" s="1"/>
      <c r="E216" s="212"/>
      <c r="F216" s="1"/>
    </row>
    <row r="217" spans="1:6" x14ac:dyDescent="0.25">
      <c r="A217" s="153">
        <v>44731</v>
      </c>
      <c r="B217" s="154" t="s">
        <v>201</v>
      </c>
      <c r="C217" s="155" t="s">
        <v>176</v>
      </c>
      <c r="D217" s="156" t="s">
        <v>369</v>
      </c>
      <c r="E217" s="215">
        <v>165000</v>
      </c>
      <c r="F217" s="159"/>
    </row>
    <row r="218" spans="1:6" x14ac:dyDescent="0.25">
      <c r="A218" s="152"/>
      <c r="B218" s="133" t="s">
        <v>370</v>
      </c>
      <c r="C218" s="1"/>
      <c r="D218" s="1"/>
      <c r="E218" s="212"/>
      <c r="F218" s="1"/>
    </row>
    <row r="219" spans="1:6" x14ac:dyDescent="0.25">
      <c r="A219" s="153">
        <v>44733</v>
      </c>
      <c r="B219" s="154" t="s">
        <v>201</v>
      </c>
      <c r="C219" s="155" t="s">
        <v>176</v>
      </c>
      <c r="D219" s="156" t="s">
        <v>371</v>
      </c>
      <c r="E219" s="215">
        <v>165000</v>
      </c>
      <c r="F219" s="159"/>
    </row>
    <row r="220" spans="1:6" x14ac:dyDescent="0.25">
      <c r="A220" s="152"/>
      <c r="B220" s="133" t="s">
        <v>372</v>
      </c>
      <c r="C220" s="1"/>
      <c r="D220" s="1"/>
      <c r="E220" s="212"/>
      <c r="F220" s="1"/>
    </row>
    <row r="221" spans="1:6" x14ac:dyDescent="0.25">
      <c r="A221" s="153">
        <v>44734</v>
      </c>
      <c r="B221" s="154" t="s">
        <v>201</v>
      </c>
      <c r="C221" s="155" t="s">
        <v>176</v>
      </c>
      <c r="D221" s="156" t="s">
        <v>373</v>
      </c>
      <c r="E221" s="215">
        <v>165000</v>
      </c>
      <c r="F221" s="159"/>
    </row>
    <row r="222" spans="1:6" x14ac:dyDescent="0.25">
      <c r="A222" s="152"/>
      <c r="B222" s="133" t="s">
        <v>374</v>
      </c>
      <c r="C222" s="1"/>
      <c r="D222" s="1"/>
      <c r="E222" s="212"/>
      <c r="F222" s="1"/>
    </row>
    <row r="223" spans="1:6" x14ac:dyDescent="0.25">
      <c r="A223" s="153">
        <v>44735</v>
      </c>
      <c r="B223" s="154" t="s">
        <v>201</v>
      </c>
      <c r="C223" s="155" t="s">
        <v>176</v>
      </c>
      <c r="D223" s="156" t="s">
        <v>375</v>
      </c>
      <c r="E223" s="215">
        <v>165000</v>
      </c>
      <c r="F223" s="159"/>
    </row>
    <row r="224" spans="1:6" x14ac:dyDescent="0.25">
      <c r="A224" s="152"/>
      <c r="B224" s="133" t="s">
        <v>376</v>
      </c>
      <c r="C224" s="1"/>
      <c r="D224" s="1"/>
      <c r="E224" s="212"/>
      <c r="F224" s="1"/>
    </row>
    <row r="225" spans="1:6" x14ac:dyDescent="0.25">
      <c r="A225" s="153">
        <v>44735</v>
      </c>
      <c r="B225" s="154" t="s">
        <v>201</v>
      </c>
      <c r="C225" s="155" t="s">
        <v>176</v>
      </c>
      <c r="D225" s="156" t="s">
        <v>377</v>
      </c>
      <c r="E225" s="215">
        <v>165000</v>
      </c>
      <c r="F225" s="159"/>
    </row>
    <row r="226" spans="1:6" x14ac:dyDescent="0.25">
      <c r="A226" s="152"/>
      <c r="B226" s="133" t="s">
        <v>378</v>
      </c>
      <c r="C226" s="1"/>
      <c r="D226" s="1"/>
      <c r="E226" s="212"/>
      <c r="F226" s="1"/>
    </row>
    <row r="227" spans="1:6" x14ac:dyDescent="0.25">
      <c r="A227" s="153">
        <v>44737</v>
      </c>
      <c r="B227" s="154" t="s">
        <v>201</v>
      </c>
      <c r="C227" s="155" t="s">
        <v>176</v>
      </c>
      <c r="D227" s="156" t="s">
        <v>379</v>
      </c>
      <c r="E227" s="215">
        <v>66000</v>
      </c>
      <c r="F227" s="159"/>
    </row>
    <row r="228" spans="1:6" x14ac:dyDescent="0.25">
      <c r="A228" s="152"/>
      <c r="B228" s="133" t="s">
        <v>380</v>
      </c>
      <c r="C228" s="1"/>
      <c r="D228" s="1"/>
      <c r="E228" s="212"/>
      <c r="F228" s="1"/>
    </row>
    <row r="229" spans="1:6" x14ac:dyDescent="0.25">
      <c r="A229" s="153">
        <v>44737</v>
      </c>
      <c r="B229" s="154" t="s">
        <v>201</v>
      </c>
      <c r="C229" s="155" t="s">
        <v>176</v>
      </c>
      <c r="D229" s="156" t="s">
        <v>381</v>
      </c>
      <c r="E229" s="215">
        <v>66000</v>
      </c>
      <c r="F229" s="159"/>
    </row>
    <row r="230" spans="1:6" x14ac:dyDescent="0.25">
      <c r="A230" s="152"/>
      <c r="B230" s="133" t="s">
        <v>382</v>
      </c>
      <c r="C230" s="1"/>
      <c r="D230" s="1"/>
      <c r="E230" s="212"/>
      <c r="F230" s="1"/>
    </row>
    <row r="231" spans="1:6" x14ac:dyDescent="0.25">
      <c r="A231" s="153">
        <v>44737</v>
      </c>
      <c r="B231" s="154" t="s">
        <v>201</v>
      </c>
      <c r="C231" s="155" t="s">
        <v>176</v>
      </c>
      <c r="D231" s="156" t="s">
        <v>383</v>
      </c>
      <c r="E231" s="215">
        <v>132000</v>
      </c>
      <c r="F231" s="159"/>
    </row>
    <row r="232" spans="1:6" x14ac:dyDescent="0.25">
      <c r="A232" s="152"/>
      <c r="B232" s="133" t="s">
        <v>384</v>
      </c>
      <c r="C232" s="1"/>
      <c r="D232" s="1"/>
      <c r="E232" s="212"/>
      <c r="F232" s="1"/>
    </row>
    <row r="233" spans="1:6" x14ac:dyDescent="0.25">
      <c r="A233" s="153">
        <v>44738</v>
      </c>
      <c r="B233" s="154" t="s">
        <v>201</v>
      </c>
      <c r="C233" s="155" t="s">
        <v>176</v>
      </c>
      <c r="D233" s="156" t="s">
        <v>385</v>
      </c>
      <c r="E233" s="215">
        <v>33000</v>
      </c>
      <c r="F233" s="159"/>
    </row>
    <row r="234" spans="1:6" x14ac:dyDescent="0.25">
      <c r="A234" s="152"/>
      <c r="B234" s="133" t="s">
        <v>386</v>
      </c>
      <c r="C234" s="1"/>
      <c r="D234" s="1"/>
      <c r="E234" s="212"/>
      <c r="F234" s="1"/>
    </row>
    <row r="235" spans="1:6" x14ac:dyDescent="0.25">
      <c r="A235" s="153">
        <v>44738</v>
      </c>
      <c r="B235" s="154" t="s">
        <v>201</v>
      </c>
      <c r="C235" s="155" t="s">
        <v>176</v>
      </c>
      <c r="D235" s="156" t="s">
        <v>387</v>
      </c>
      <c r="E235" s="215">
        <v>99000</v>
      </c>
      <c r="F235" s="159"/>
    </row>
    <row r="236" spans="1:6" x14ac:dyDescent="0.25">
      <c r="A236" s="152"/>
      <c r="B236" s="133" t="s">
        <v>388</v>
      </c>
      <c r="C236" s="1"/>
      <c r="D236" s="1"/>
      <c r="E236" s="212"/>
      <c r="F236" s="1"/>
    </row>
    <row r="237" spans="1:6" x14ac:dyDescent="0.25">
      <c r="A237" s="153">
        <v>44738</v>
      </c>
      <c r="B237" s="154" t="s">
        <v>201</v>
      </c>
      <c r="C237" s="155" t="s">
        <v>176</v>
      </c>
      <c r="D237" s="156" t="s">
        <v>389</v>
      </c>
      <c r="E237" s="215">
        <v>165000</v>
      </c>
      <c r="F237" s="159"/>
    </row>
    <row r="238" spans="1:6" x14ac:dyDescent="0.25">
      <c r="A238" s="152"/>
      <c r="B238" s="133" t="s">
        <v>390</v>
      </c>
      <c r="C238" s="1"/>
      <c r="D238" s="1"/>
      <c r="E238" s="212"/>
      <c r="F238" s="1"/>
    </row>
    <row r="239" spans="1:6" x14ac:dyDescent="0.25">
      <c r="A239" s="153">
        <v>44738</v>
      </c>
      <c r="B239" s="154" t="s">
        <v>201</v>
      </c>
      <c r="C239" s="155" t="s">
        <v>176</v>
      </c>
      <c r="D239" s="156" t="s">
        <v>391</v>
      </c>
      <c r="E239" s="215">
        <v>165000</v>
      </c>
      <c r="F239" s="159"/>
    </row>
    <row r="240" spans="1:6" x14ac:dyDescent="0.25">
      <c r="A240" s="152"/>
      <c r="B240" s="133" t="s">
        <v>392</v>
      </c>
      <c r="C240" s="1"/>
      <c r="D240" s="1"/>
      <c r="E240" s="212"/>
      <c r="F240" s="1"/>
    </row>
    <row r="241" spans="1:6" x14ac:dyDescent="0.25">
      <c r="A241" s="153">
        <v>44738</v>
      </c>
      <c r="B241" s="154" t="s">
        <v>201</v>
      </c>
      <c r="C241" s="155" t="s">
        <v>176</v>
      </c>
      <c r="D241" s="156" t="s">
        <v>393</v>
      </c>
      <c r="E241" s="215">
        <v>165000</v>
      </c>
      <c r="F241" s="159"/>
    </row>
    <row r="242" spans="1:6" x14ac:dyDescent="0.25">
      <c r="A242" s="152"/>
      <c r="B242" s="133" t="s">
        <v>394</v>
      </c>
      <c r="C242" s="1"/>
      <c r="D242" s="1"/>
      <c r="E242" s="212"/>
      <c r="F242" s="1"/>
    </row>
    <row r="243" spans="1:6" x14ac:dyDescent="0.25">
      <c r="A243" s="153">
        <v>44738</v>
      </c>
      <c r="B243" s="154" t="s">
        <v>201</v>
      </c>
      <c r="C243" s="155" t="s">
        <v>176</v>
      </c>
      <c r="D243" s="156" t="s">
        <v>395</v>
      </c>
      <c r="E243" s="215">
        <v>165000</v>
      </c>
      <c r="F243" s="159"/>
    </row>
    <row r="244" spans="1:6" x14ac:dyDescent="0.25">
      <c r="A244" s="152"/>
      <c r="B244" s="133" t="s">
        <v>396</v>
      </c>
      <c r="C244" s="1"/>
      <c r="D244" s="1"/>
      <c r="E244" s="212"/>
      <c r="F244" s="1"/>
    </row>
    <row r="245" spans="1:6" x14ac:dyDescent="0.25">
      <c r="A245" s="153">
        <v>44739</v>
      </c>
      <c r="B245" s="154" t="s">
        <v>201</v>
      </c>
      <c r="C245" s="155" t="s">
        <v>176</v>
      </c>
      <c r="D245" s="156" t="s">
        <v>397</v>
      </c>
      <c r="E245" s="215">
        <v>66000</v>
      </c>
      <c r="F245" s="159"/>
    </row>
    <row r="246" spans="1:6" x14ac:dyDescent="0.25">
      <c r="A246" s="152"/>
      <c r="B246" s="133" t="s">
        <v>398</v>
      </c>
      <c r="C246" s="1"/>
      <c r="D246" s="1"/>
      <c r="E246" s="212"/>
      <c r="F246" s="1"/>
    </row>
    <row r="247" spans="1:6" x14ac:dyDescent="0.25">
      <c r="A247" s="153">
        <v>44739</v>
      </c>
      <c r="B247" s="154" t="s">
        <v>201</v>
      </c>
      <c r="C247" s="155" t="s">
        <v>176</v>
      </c>
      <c r="D247" s="156" t="s">
        <v>399</v>
      </c>
      <c r="E247" s="215">
        <v>165000</v>
      </c>
      <c r="F247" s="159"/>
    </row>
    <row r="248" spans="1:6" x14ac:dyDescent="0.25">
      <c r="A248" s="152"/>
      <c r="B248" s="133" t="s">
        <v>400</v>
      </c>
      <c r="C248" s="1"/>
      <c r="D248" s="1"/>
      <c r="E248" s="212"/>
      <c r="F248" s="1"/>
    </row>
    <row r="249" spans="1:6" x14ac:dyDescent="0.25">
      <c r="A249" s="153">
        <v>44739</v>
      </c>
      <c r="B249" s="154" t="s">
        <v>201</v>
      </c>
      <c r="C249" s="155" t="s">
        <v>176</v>
      </c>
      <c r="D249" s="156" t="s">
        <v>401</v>
      </c>
      <c r="E249" s="215">
        <v>165000</v>
      </c>
      <c r="F249" s="159"/>
    </row>
    <row r="250" spans="1:6" x14ac:dyDescent="0.25">
      <c r="A250" s="152"/>
      <c r="B250" s="133" t="s">
        <v>402</v>
      </c>
      <c r="C250" s="1"/>
      <c r="D250" s="1"/>
      <c r="E250" s="212"/>
      <c r="F250" s="1"/>
    </row>
    <row r="251" spans="1:6" x14ac:dyDescent="0.25">
      <c r="A251" s="153">
        <v>44740</v>
      </c>
      <c r="B251" s="154" t="s">
        <v>201</v>
      </c>
      <c r="C251" s="155" t="s">
        <v>176</v>
      </c>
      <c r="D251" s="156" t="s">
        <v>403</v>
      </c>
      <c r="E251" s="215">
        <v>165000</v>
      </c>
      <c r="F251" s="159"/>
    </row>
    <row r="252" spans="1:6" x14ac:dyDescent="0.25">
      <c r="A252" s="152"/>
      <c r="B252" s="133" t="s">
        <v>404</v>
      </c>
      <c r="C252" s="1"/>
      <c r="D252" s="1"/>
      <c r="E252" s="212"/>
      <c r="F252" s="1"/>
    </row>
    <row r="253" spans="1:6" x14ac:dyDescent="0.25">
      <c r="A253" s="153">
        <v>44740</v>
      </c>
      <c r="B253" s="154" t="s">
        <v>201</v>
      </c>
      <c r="C253" s="155" t="s">
        <v>176</v>
      </c>
      <c r="D253" s="156" t="s">
        <v>405</v>
      </c>
      <c r="E253" s="215">
        <v>165000</v>
      </c>
      <c r="F253" s="159"/>
    </row>
    <row r="254" spans="1:6" x14ac:dyDescent="0.25">
      <c r="A254" s="152"/>
      <c r="B254" s="133" t="s">
        <v>406</v>
      </c>
      <c r="C254" s="1"/>
      <c r="D254" s="1"/>
      <c r="E254" s="212"/>
      <c r="F254" s="1"/>
    </row>
    <row r="255" spans="1:6" x14ac:dyDescent="0.25">
      <c r="A255" s="153">
        <v>44741</v>
      </c>
      <c r="B255" s="154" t="s">
        <v>201</v>
      </c>
      <c r="C255" s="155" t="s">
        <v>176</v>
      </c>
      <c r="D255" s="156" t="s">
        <v>407</v>
      </c>
      <c r="E255" s="215">
        <v>132000</v>
      </c>
      <c r="F255" s="159"/>
    </row>
    <row r="256" spans="1:6" x14ac:dyDescent="0.25">
      <c r="A256" s="152"/>
      <c r="B256" s="133" t="s">
        <v>408</v>
      </c>
      <c r="C256" s="1"/>
      <c r="D256" s="1"/>
      <c r="E256" s="212"/>
      <c r="F256" s="1"/>
    </row>
    <row r="257" spans="1:6" x14ac:dyDescent="0.25">
      <c r="A257" s="153">
        <v>44744</v>
      </c>
      <c r="B257" s="154" t="s">
        <v>201</v>
      </c>
      <c r="C257" s="155" t="s">
        <v>176</v>
      </c>
      <c r="D257" s="156" t="s">
        <v>409</v>
      </c>
      <c r="E257" s="215">
        <v>162500</v>
      </c>
      <c r="F257" s="159"/>
    </row>
    <row r="258" spans="1:6" x14ac:dyDescent="0.25">
      <c r="A258" s="152"/>
      <c r="B258" s="133" t="s">
        <v>410</v>
      </c>
      <c r="C258" s="1"/>
      <c r="D258" s="1"/>
      <c r="E258" s="212"/>
      <c r="F258" s="1"/>
    </row>
    <row r="259" spans="1:6" x14ac:dyDescent="0.25">
      <c r="A259" s="153">
        <v>44744</v>
      </c>
      <c r="B259" s="154" t="s">
        <v>201</v>
      </c>
      <c r="C259" s="155" t="s">
        <v>176</v>
      </c>
      <c r="D259" s="156" t="s">
        <v>411</v>
      </c>
      <c r="E259" s="215">
        <v>162500</v>
      </c>
      <c r="F259" s="159"/>
    </row>
    <row r="260" spans="1:6" x14ac:dyDescent="0.25">
      <c r="A260" s="152"/>
      <c r="B260" s="133" t="s">
        <v>412</v>
      </c>
      <c r="C260" s="1"/>
      <c r="D260" s="1"/>
      <c r="E260" s="212"/>
      <c r="F260" s="1"/>
    </row>
    <row r="261" spans="1:6" x14ac:dyDescent="0.25">
      <c r="A261" s="153">
        <v>44745</v>
      </c>
      <c r="B261" s="154" t="s">
        <v>201</v>
      </c>
      <c r="C261" s="155" t="s">
        <v>176</v>
      </c>
      <c r="D261" s="156" t="s">
        <v>413</v>
      </c>
      <c r="E261" s="215">
        <v>162500</v>
      </c>
      <c r="F261" s="159"/>
    </row>
    <row r="262" spans="1:6" x14ac:dyDescent="0.25">
      <c r="A262" s="152"/>
      <c r="B262" s="133" t="s">
        <v>414</v>
      </c>
      <c r="C262" s="1"/>
      <c r="D262" s="1"/>
      <c r="E262" s="212"/>
      <c r="F262" s="1"/>
    </row>
    <row r="263" spans="1:6" x14ac:dyDescent="0.25">
      <c r="A263" s="153">
        <v>44750</v>
      </c>
      <c r="B263" s="154" t="s">
        <v>201</v>
      </c>
      <c r="C263" s="155" t="s">
        <v>176</v>
      </c>
      <c r="D263" s="156" t="s">
        <v>415</v>
      </c>
      <c r="E263" s="215">
        <v>162500</v>
      </c>
      <c r="F263" s="159"/>
    </row>
    <row r="264" spans="1:6" x14ac:dyDescent="0.25">
      <c r="A264" s="152"/>
      <c r="B264" s="133" t="s">
        <v>416</v>
      </c>
      <c r="C264" s="1"/>
      <c r="D264" s="1"/>
      <c r="E264" s="212"/>
      <c r="F264" s="1"/>
    </row>
    <row r="265" spans="1:6" x14ac:dyDescent="0.25">
      <c r="A265" s="153">
        <v>44750</v>
      </c>
      <c r="B265" s="154" t="s">
        <v>201</v>
      </c>
      <c r="C265" s="155" t="s">
        <v>176</v>
      </c>
      <c r="D265" s="156" t="s">
        <v>417</v>
      </c>
      <c r="E265" s="215">
        <v>162500</v>
      </c>
      <c r="F265" s="159"/>
    </row>
    <row r="266" spans="1:6" x14ac:dyDescent="0.25">
      <c r="A266" s="152"/>
      <c r="B266" s="133" t="s">
        <v>418</v>
      </c>
      <c r="C266" s="1"/>
      <c r="D266" s="1"/>
      <c r="E266" s="212"/>
      <c r="F266" s="1"/>
    </row>
    <row r="267" spans="1:6" x14ac:dyDescent="0.25">
      <c r="A267" s="153">
        <v>44751</v>
      </c>
      <c r="B267" s="154" t="s">
        <v>201</v>
      </c>
      <c r="C267" s="155" t="s">
        <v>176</v>
      </c>
      <c r="D267" s="156" t="s">
        <v>419</v>
      </c>
      <c r="E267" s="215">
        <v>162500</v>
      </c>
      <c r="F267" s="159"/>
    </row>
    <row r="268" spans="1:6" x14ac:dyDescent="0.25">
      <c r="A268" s="152"/>
      <c r="B268" s="133" t="s">
        <v>420</v>
      </c>
      <c r="C268" s="1"/>
      <c r="D268" s="1"/>
      <c r="E268" s="212"/>
      <c r="F268" s="1"/>
    </row>
    <row r="269" spans="1:6" x14ac:dyDescent="0.25">
      <c r="A269" s="153">
        <v>44753</v>
      </c>
      <c r="B269" s="154" t="s">
        <v>201</v>
      </c>
      <c r="C269" s="155" t="s">
        <v>176</v>
      </c>
      <c r="D269" s="156" t="s">
        <v>421</v>
      </c>
      <c r="E269" s="215">
        <v>97500</v>
      </c>
      <c r="F269" s="159"/>
    </row>
    <row r="270" spans="1:6" x14ac:dyDescent="0.25">
      <c r="A270" s="152"/>
      <c r="B270" s="133" t="s">
        <v>422</v>
      </c>
      <c r="C270" s="1"/>
      <c r="D270" s="1"/>
      <c r="E270" s="212"/>
      <c r="F270" s="1"/>
    </row>
    <row r="271" spans="1:6" x14ac:dyDescent="0.25">
      <c r="A271" s="153">
        <v>44753</v>
      </c>
      <c r="B271" s="154" t="s">
        <v>201</v>
      </c>
      <c r="C271" s="155" t="s">
        <v>176</v>
      </c>
      <c r="D271" s="156" t="s">
        <v>423</v>
      </c>
      <c r="E271" s="215">
        <v>65000</v>
      </c>
      <c r="F271" s="159"/>
    </row>
    <row r="272" spans="1:6" x14ac:dyDescent="0.25">
      <c r="A272" s="152"/>
      <c r="B272" s="133" t="s">
        <v>424</v>
      </c>
      <c r="C272" s="1"/>
      <c r="D272" s="1"/>
      <c r="E272" s="212"/>
      <c r="F272" s="1"/>
    </row>
    <row r="273" spans="1:6" x14ac:dyDescent="0.25">
      <c r="A273" s="153">
        <v>44753</v>
      </c>
      <c r="B273" s="154" t="s">
        <v>201</v>
      </c>
      <c r="C273" s="155" t="s">
        <v>176</v>
      </c>
      <c r="D273" s="156" t="s">
        <v>425</v>
      </c>
      <c r="E273" s="215">
        <v>97500</v>
      </c>
      <c r="F273" s="159"/>
    </row>
    <row r="274" spans="1:6" x14ac:dyDescent="0.25">
      <c r="A274" s="152"/>
      <c r="B274" s="133" t="s">
        <v>426</v>
      </c>
      <c r="C274" s="1"/>
      <c r="D274" s="1"/>
      <c r="E274" s="212"/>
      <c r="F274" s="1"/>
    </row>
    <row r="275" spans="1:6" x14ac:dyDescent="0.25">
      <c r="A275" s="153">
        <v>44753</v>
      </c>
      <c r="B275" s="154" t="s">
        <v>201</v>
      </c>
      <c r="C275" s="155" t="s">
        <v>176</v>
      </c>
      <c r="D275" s="156" t="s">
        <v>427</v>
      </c>
      <c r="E275" s="215">
        <v>65000</v>
      </c>
      <c r="F275" s="159"/>
    </row>
    <row r="276" spans="1:6" x14ac:dyDescent="0.25">
      <c r="A276" s="152"/>
      <c r="B276" s="133" t="s">
        <v>428</v>
      </c>
      <c r="C276" s="1"/>
      <c r="D276" s="1"/>
      <c r="E276" s="212"/>
      <c r="F276" s="1"/>
    </row>
    <row r="277" spans="1:6" x14ac:dyDescent="0.25">
      <c r="A277" s="153">
        <v>44755</v>
      </c>
      <c r="B277" s="154" t="s">
        <v>201</v>
      </c>
      <c r="C277" s="155" t="s">
        <v>176</v>
      </c>
      <c r="D277" s="156" t="s">
        <v>429</v>
      </c>
      <c r="E277" s="215">
        <v>162500</v>
      </c>
      <c r="F277" s="159"/>
    </row>
    <row r="278" spans="1:6" x14ac:dyDescent="0.25">
      <c r="A278" s="152"/>
      <c r="B278" s="133" t="s">
        <v>430</v>
      </c>
      <c r="C278" s="1"/>
      <c r="D278" s="1"/>
      <c r="E278" s="212"/>
      <c r="F278" s="1"/>
    </row>
    <row r="279" spans="1:6" x14ac:dyDescent="0.25">
      <c r="A279" s="153">
        <v>44755</v>
      </c>
      <c r="B279" s="154" t="s">
        <v>201</v>
      </c>
      <c r="C279" s="155" t="s">
        <v>176</v>
      </c>
      <c r="D279" s="156" t="s">
        <v>431</v>
      </c>
      <c r="E279" s="215">
        <v>78000</v>
      </c>
      <c r="F279" s="159"/>
    </row>
    <row r="280" spans="1:6" x14ac:dyDescent="0.25">
      <c r="A280" s="152"/>
      <c r="B280" s="133" t="s">
        <v>432</v>
      </c>
      <c r="C280" s="1"/>
      <c r="D280" s="1"/>
      <c r="E280" s="212"/>
      <c r="F280" s="1"/>
    </row>
    <row r="281" spans="1:6" x14ac:dyDescent="0.25">
      <c r="A281" s="153">
        <v>44756</v>
      </c>
      <c r="B281" s="154" t="s">
        <v>201</v>
      </c>
      <c r="C281" s="155" t="s">
        <v>176</v>
      </c>
      <c r="D281" s="156" t="s">
        <v>433</v>
      </c>
      <c r="E281" s="215">
        <v>162500</v>
      </c>
      <c r="F281" s="159"/>
    </row>
    <row r="282" spans="1:6" x14ac:dyDescent="0.25">
      <c r="A282" s="152"/>
      <c r="B282" s="133" t="s">
        <v>434</v>
      </c>
      <c r="C282" s="1"/>
      <c r="D282" s="1"/>
      <c r="E282" s="212"/>
      <c r="F282" s="1"/>
    </row>
    <row r="283" spans="1:6" x14ac:dyDescent="0.25">
      <c r="A283" s="153">
        <v>44756</v>
      </c>
      <c r="B283" s="154" t="s">
        <v>201</v>
      </c>
      <c r="C283" s="155" t="s">
        <v>176</v>
      </c>
      <c r="D283" s="156" t="s">
        <v>435</v>
      </c>
      <c r="E283" s="215">
        <v>84500</v>
      </c>
      <c r="F283" s="159"/>
    </row>
    <row r="284" spans="1:6" x14ac:dyDescent="0.25">
      <c r="A284" s="152"/>
      <c r="B284" s="133" t="s">
        <v>436</v>
      </c>
      <c r="C284" s="1"/>
      <c r="D284" s="1"/>
      <c r="E284" s="212"/>
      <c r="F284" s="1"/>
    </row>
    <row r="285" spans="1:6" x14ac:dyDescent="0.25">
      <c r="A285" s="153">
        <v>44758</v>
      </c>
      <c r="B285" s="154" t="s">
        <v>201</v>
      </c>
      <c r="C285" s="155" t="s">
        <v>176</v>
      </c>
      <c r="D285" s="156" t="s">
        <v>437</v>
      </c>
      <c r="E285" s="215">
        <v>155000</v>
      </c>
      <c r="F285" s="159"/>
    </row>
    <row r="286" spans="1:6" x14ac:dyDescent="0.25">
      <c r="A286" s="152"/>
      <c r="B286" s="133" t="s">
        <v>438</v>
      </c>
      <c r="C286" s="1"/>
      <c r="D286" s="1"/>
      <c r="E286" s="212"/>
      <c r="F286" s="1"/>
    </row>
    <row r="287" spans="1:6" x14ac:dyDescent="0.25">
      <c r="A287" s="153">
        <v>44758</v>
      </c>
      <c r="B287" s="154" t="s">
        <v>201</v>
      </c>
      <c r="C287" s="155" t="s">
        <v>176</v>
      </c>
      <c r="D287" s="156" t="s">
        <v>439</v>
      </c>
      <c r="E287" s="215">
        <v>155000</v>
      </c>
      <c r="F287" s="159"/>
    </row>
    <row r="288" spans="1:6" x14ac:dyDescent="0.25">
      <c r="A288" s="152"/>
      <c r="B288" s="133" t="s">
        <v>440</v>
      </c>
      <c r="C288" s="1"/>
      <c r="D288" s="1"/>
      <c r="E288" s="212"/>
      <c r="F288" s="1"/>
    </row>
    <row r="289" spans="1:6" x14ac:dyDescent="0.25">
      <c r="A289" s="153">
        <v>44759</v>
      </c>
      <c r="B289" s="154" t="s">
        <v>201</v>
      </c>
      <c r="C289" s="155" t="s">
        <v>176</v>
      </c>
      <c r="D289" s="156" t="s">
        <v>441</v>
      </c>
      <c r="E289" s="215">
        <v>155000</v>
      </c>
      <c r="F289" s="159"/>
    </row>
    <row r="290" spans="1:6" x14ac:dyDescent="0.25">
      <c r="A290" s="152"/>
      <c r="B290" s="133" t="s">
        <v>442</v>
      </c>
      <c r="C290" s="1"/>
      <c r="D290" s="1"/>
      <c r="E290" s="212"/>
      <c r="F290" s="1"/>
    </row>
    <row r="291" spans="1:6" x14ac:dyDescent="0.25">
      <c r="A291" s="153">
        <v>44761</v>
      </c>
      <c r="B291" s="154" t="s">
        <v>201</v>
      </c>
      <c r="C291" s="155" t="s">
        <v>176</v>
      </c>
      <c r="D291" s="156" t="s">
        <v>443</v>
      </c>
      <c r="E291" s="215">
        <v>155000</v>
      </c>
      <c r="F291" s="159"/>
    </row>
    <row r="292" spans="1:6" x14ac:dyDescent="0.25">
      <c r="A292" s="152"/>
      <c r="B292" s="133" t="s">
        <v>444</v>
      </c>
      <c r="C292" s="1"/>
      <c r="D292" s="1"/>
      <c r="E292" s="212"/>
      <c r="F292" s="1"/>
    </row>
    <row r="293" spans="1:6" x14ac:dyDescent="0.25">
      <c r="A293" s="153">
        <v>44761</v>
      </c>
      <c r="B293" s="154" t="s">
        <v>201</v>
      </c>
      <c r="C293" s="155" t="s">
        <v>176</v>
      </c>
      <c r="D293" s="156" t="s">
        <v>445</v>
      </c>
      <c r="E293" s="215">
        <v>155000</v>
      </c>
      <c r="F293" s="159"/>
    </row>
    <row r="294" spans="1:6" x14ac:dyDescent="0.25">
      <c r="A294" s="152"/>
      <c r="B294" s="133" t="s">
        <v>446</v>
      </c>
      <c r="C294" s="1"/>
      <c r="D294" s="1"/>
      <c r="E294" s="212"/>
      <c r="F294" s="1"/>
    </row>
    <row r="295" spans="1:6" x14ac:dyDescent="0.25">
      <c r="A295" s="153">
        <v>44763</v>
      </c>
      <c r="B295" s="154" t="s">
        <v>201</v>
      </c>
      <c r="C295" s="155" t="s">
        <v>176</v>
      </c>
      <c r="D295" s="156" t="s">
        <v>447</v>
      </c>
      <c r="E295" s="215">
        <v>155000</v>
      </c>
      <c r="F295" s="159"/>
    </row>
    <row r="296" spans="1:6" x14ac:dyDescent="0.25">
      <c r="A296" s="152"/>
      <c r="B296" s="133" t="s">
        <v>448</v>
      </c>
      <c r="C296" s="1"/>
      <c r="D296" s="1"/>
      <c r="E296" s="212"/>
      <c r="F296" s="1"/>
    </row>
    <row r="297" spans="1:6" x14ac:dyDescent="0.25">
      <c r="A297" s="153">
        <v>44764</v>
      </c>
      <c r="B297" s="154" t="s">
        <v>201</v>
      </c>
      <c r="C297" s="155" t="s">
        <v>176</v>
      </c>
      <c r="D297" s="156" t="s">
        <v>449</v>
      </c>
      <c r="E297" s="215">
        <v>155000</v>
      </c>
      <c r="F297" s="159"/>
    </row>
    <row r="298" spans="1:6" x14ac:dyDescent="0.25">
      <c r="A298" s="152"/>
      <c r="B298" s="133" t="s">
        <v>450</v>
      </c>
      <c r="C298" s="1"/>
      <c r="D298" s="1"/>
      <c r="E298" s="212"/>
      <c r="F298" s="1"/>
    </row>
    <row r="299" spans="1:6" x14ac:dyDescent="0.25">
      <c r="A299" s="153">
        <v>44765</v>
      </c>
      <c r="B299" s="154" t="s">
        <v>201</v>
      </c>
      <c r="C299" s="155" t="s">
        <v>176</v>
      </c>
      <c r="D299" s="156" t="s">
        <v>451</v>
      </c>
      <c r="E299" s="215">
        <v>155000</v>
      </c>
      <c r="F299" s="159"/>
    </row>
    <row r="300" spans="1:6" x14ac:dyDescent="0.25">
      <c r="A300" s="152"/>
      <c r="B300" s="133" t="s">
        <v>452</v>
      </c>
      <c r="C300" s="1"/>
      <c r="D300" s="1"/>
      <c r="E300" s="212"/>
      <c r="F300" s="1"/>
    </row>
    <row r="301" spans="1:6" x14ac:dyDescent="0.25">
      <c r="A301" s="153">
        <v>44767</v>
      </c>
      <c r="B301" s="154" t="s">
        <v>201</v>
      </c>
      <c r="C301" s="155" t="s">
        <v>176</v>
      </c>
      <c r="D301" s="156" t="s">
        <v>453</v>
      </c>
      <c r="E301" s="215">
        <v>155000</v>
      </c>
      <c r="F301" s="159"/>
    </row>
    <row r="302" spans="1:6" x14ac:dyDescent="0.25">
      <c r="A302" s="152"/>
      <c r="B302" s="133" t="s">
        <v>454</v>
      </c>
      <c r="C302" s="1"/>
      <c r="D302" s="1"/>
      <c r="E302" s="212"/>
      <c r="F302" s="1"/>
    </row>
    <row r="303" spans="1:6" x14ac:dyDescent="0.25">
      <c r="A303" s="153">
        <v>44767</v>
      </c>
      <c r="B303" s="154" t="s">
        <v>201</v>
      </c>
      <c r="C303" s="155" t="s">
        <v>176</v>
      </c>
      <c r="D303" s="156" t="s">
        <v>455</v>
      </c>
      <c r="E303" s="215">
        <v>155000</v>
      </c>
      <c r="F303" s="159"/>
    </row>
    <row r="304" spans="1:6" x14ac:dyDescent="0.25">
      <c r="A304" s="152"/>
      <c r="B304" s="133" t="s">
        <v>456</v>
      </c>
      <c r="C304" s="1"/>
      <c r="D304" s="1"/>
      <c r="E304" s="212"/>
      <c r="F304" s="1"/>
    </row>
    <row r="305" spans="1:6" x14ac:dyDescent="0.25">
      <c r="A305" s="153">
        <v>44769</v>
      </c>
      <c r="B305" s="154" t="s">
        <v>201</v>
      </c>
      <c r="C305" s="155" t="s">
        <v>176</v>
      </c>
      <c r="D305" s="156" t="s">
        <v>457</v>
      </c>
      <c r="E305" s="215">
        <v>155000</v>
      </c>
      <c r="F305" s="159"/>
    </row>
    <row r="306" spans="1:6" x14ac:dyDescent="0.25">
      <c r="A306" s="152"/>
      <c r="B306" s="133" t="s">
        <v>458</v>
      </c>
      <c r="C306" s="1"/>
      <c r="D306" s="1"/>
      <c r="E306" s="212"/>
      <c r="F306" s="1"/>
    </row>
    <row r="307" spans="1:6" x14ac:dyDescent="0.25">
      <c r="A307" s="153">
        <v>44771</v>
      </c>
      <c r="B307" s="154" t="s">
        <v>201</v>
      </c>
      <c r="C307" s="155" t="s">
        <v>176</v>
      </c>
      <c r="D307" s="156" t="s">
        <v>459</v>
      </c>
      <c r="E307" s="215">
        <v>155000</v>
      </c>
      <c r="F307" s="159"/>
    </row>
    <row r="308" spans="1:6" x14ac:dyDescent="0.25">
      <c r="A308" s="152"/>
      <c r="B308" s="133" t="s">
        <v>460</v>
      </c>
      <c r="C308" s="1"/>
      <c r="D308" s="1"/>
      <c r="E308" s="212"/>
      <c r="F308" s="1"/>
    </row>
    <row r="309" spans="1:6" x14ac:dyDescent="0.25">
      <c r="A309" s="153">
        <v>44772</v>
      </c>
      <c r="B309" s="154" t="s">
        <v>201</v>
      </c>
      <c r="C309" s="155" t="s">
        <v>176</v>
      </c>
      <c r="D309" s="156" t="s">
        <v>461</v>
      </c>
      <c r="E309" s="215">
        <v>155000</v>
      </c>
      <c r="F309" s="159"/>
    </row>
    <row r="310" spans="1:6" x14ac:dyDescent="0.25">
      <c r="A310" s="152"/>
      <c r="B310" s="133" t="s">
        <v>462</v>
      </c>
      <c r="C310" s="1"/>
      <c r="D310" s="1"/>
      <c r="E310" s="212"/>
      <c r="F310" s="1"/>
    </row>
    <row r="311" spans="1:6" x14ac:dyDescent="0.25">
      <c r="A311" s="153">
        <v>44772</v>
      </c>
      <c r="B311" s="154" t="s">
        <v>201</v>
      </c>
      <c r="C311" s="155" t="s">
        <v>176</v>
      </c>
      <c r="D311" s="156" t="s">
        <v>463</v>
      </c>
      <c r="E311" s="215">
        <v>155000</v>
      </c>
      <c r="F311" s="159"/>
    </row>
    <row r="312" spans="1:6" x14ac:dyDescent="0.25">
      <c r="A312" s="152"/>
      <c r="B312" s="133" t="s">
        <v>464</v>
      </c>
      <c r="C312" s="1"/>
      <c r="D312" s="1"/>
      <c r="E312" s="212"/>
      <c r="F312" s="1"/>
    </row>
    <row r="313" spans="1:6" x14ac:dyDescent="0.25">
      <c r="A313" s="153">
        <v>44773</v>
      </c>
      <c r="B313" s="154" t="s">
        <v>201</v>
      </c>
      <c r="C313" s="155" t="s">
        <v>176</v>
      </c>
      <c r="D313" s="156" t="s">
        <v>465</v>
      </c>
      <c r="E313" s="215">
        <v>152500</v>
      </c>
      <c r="F313" s="159"/>
    </row>
    <row r="314" spans="1:6" x14ac:dyDescent="0.25">
      <c r="A314" s="152"/>
      <c r="B314" s="133" t="s">
        <v>466</v>
      </c>
      <c r="C314" s="1"/>
      <c r="D314" s="1"/>
      <c r="E314" s="212"/>
      <c r="F314" s="1"/>
    </row>
    <row r="315" spans="1:6" x14ac:dyDescent="0.25">
      <c r="A315" s="153">
        <v>44773</v>
      </c>
      <c r="B315" s="154" t="s">
        <v>201</v>
      </c>
      <c r="C315" s="155" t="s">
        <v>176</v>
      </c>
      <c r="D315" s="156" t="s">
        <v>467</v>
      </c>
      <c r="E315" s="215">
        <v>152500</v>
      </c>
      <c r="F315" s="159"/>
    </row>
    <row r="316" spans="1:6" x14ac:dyDescent="0.25">
      <c r="A316" s="152"/>
      <c r="B316" s="133" t="s">
        <v>466</v>
      </c>
      <c r="C316" s="1"/>
      <c r="D316" s="1"/>
      <c r="E316" s="212"/>
      <c r="F316" s="1"/>
    </row>
    <row r="317" spans="1:6" x14ac:dyDescent="0.25">
      <c r="A317" s="153">
        <v>44773</v>
      </c>
      <c r="B317" s="154" t="s">
        <v>201</v>
      </c>
      <c r="C317" s="155" t="s">
        <v>176</v>
      </c>
      <c r="D317" s="156" t="s">
        <v>468</v>
      </c>
      <c r="E317" s="215">
        <v>152500</v>
      </c>
      <c r="F317" s="159"/>
    </row>
    <row r="318" spans="1:6" x14ac:dyDescent="0.25">
      <c r="A318" s="152"/>
      <c r="B318" s="133" t="s">
        <v>466</v>
      </c>
      <c r="C318" s="1"/>
      <c r="D318" s="1"/>
      <c r="E318" s="212"/>
      <c r="F318" s="1"/>
    </row>
    <row r="319" spans="1:6" x14ac:dyDescent="0.25">
      <c r="A319" s="153">
        <v>44773</v>
      </c>
      <c r="B319" s="154" t="s">
        <v>201</v>
      </c>
      <c r="C319" s="155" t="s">
        <v>176</v>
      </c>
      <c r="D319" s="156" t="s">
        <v>469</v>
      </c>
      <c r="E319" s="215">
        <v>152500</v>
      </c>
      <c r="F319" s="159"/>
    </row>
    <row r="320" spans="1:6" x14ac:dyDescent="0.25">
      <c r="A320" s="152"/>
      <c r="B320" s="133" t="s">
        <v>466</v>
      </c>
      <c r="C320" s="1"/>
      <c r="D320" s="1"/>
      <c r="E320" s="212"/>
      <c r="F320" s="1"/>
    </row>
    <row r="321" spans="1:6" x14ac:dyDescent="0.25">
      <c r="A321" s="153">
        <v>44775</v>
      </c>
      <c r="B321" s="154" t="s">
        <v>201</v>
      </c>
      <c r="C321" s="155" t="s">
        <v>176</v>
      </c>
      <c r="D321" s="156" t="s">
        <v>470</v>
      </c>
      <c r="E321" s="215">
        <v>152500</v>
      </c>
      <c r="F321" s="159"/>
    </row>
    <row r="322" spans="1:6" x14ac:dyDescent="0.25">
      <c r="A322" s="152"/>
      <c r="B322" s="133" t="s">
        <v>471</v>
      </c>
      <c r="C322" s="1"/>
      <c r="D322" s="1"/>
      <c r="E322" s="212"/>
      <c r="F322" s="1"/>
    </row>
    <row r="323" spans="1:6" x14ac:dyDescent="0.25">
      <c r="A323" s="153">
        <v>44775</v>
      </c>
      <c r="B323" s="154" t="s">
        <v>201</v>
      </c>
      <c r="C323" s="155" t="s">
        <v>176</v>
      </c>
      <c r="D323" s="156" t="s">
        <v>472</v>
      </c>
      <c r="E323" s="215">
        <v>152500</v>
      </c>
      <c r="F323" s="159"/>
    </row>
    <row r="324" spans="1:6" x14ac:dyDescent="0.25">
      <c r="A324" s="152"/>
      <c r="B324" s="133" t="s">
        <v>473</v>
      </c>
      <c r="C324" s="1"/>
      <c r="D324" s="1"/>
      <c r="E324" s="212"/>
      <c r="F324" s="1"/>
    </row>
    <row r="325" spans="1:6" x14ac:dyDescent="0.25">
      <c r="A325" s="153">
        <v>44777</v>
      </c>
      <c r="B325" s="154" t="s">
        <v>201</v>
      </c>
      <c r="C325" s="155" t="s">
        <v>176</v>
      </c>
      <c r="D325" s="156" t="s">
        <v>474</v>
      </c>
      <c r="E325" s="215">
        <v>91500</v>
      </c>
      <c r="F325" s="159"/>
    </row>
    <row r="326" spans="1:6" x14ac:dyDescent="0.25">
      <c r="A326" s="152"/>
      <c r="B326" s="133" t="s">
        <v>475</v>
      </c>
      <c r="C326" s="1"/>
      <c r="D326" s="1"/>
      <c r="E326" s="212"/>
      <c r="F326" s="1"/>
    </row>
    <row r="327" spans="1:6" x14ac:dyDescent="0.25">
      <c r="A327" s="153">
        <v>44777</v>
      </c>
      <c r="B327" s="154" t="s">
        <v>201</v>
      </c>
      <c r="C327" s="155" t="s">
        <v>176</v>
      </c>
      <c r="D327" s="156" t="s">
        <v>476</v>
      </c>
      <c r="E327" s="215">
        <v>61000</v>
      </c>
      <c r="F327" s="159"/>
    </row>
    <row r="328" spans="1:6" x14ac:dyDescent="0.25">
      <c r="A328" s="152"/>
      <c r="B328" s="133" t="s">
        <v>477</v>
      </c>
      <c r="C328" s="1"/>
      <c r="D328" s="1"/>
      <c r="E328" s="212"/>
      <c r="F328" s="1"/>
    </row>
    <row r="329" spans="1:6" x14ac:dyDescent="0.25">
      <c r="A329" s="153">
        <v>44777</v>
      </c>
      <c r="B329" s="154" t="s">
        <v>201</v>
      </c>
      <c r="C329" s="155" t="s">
        <v>176</v>
      </c>
      <c r="D329" s="156" t="s">
        <v>478</v>
      </c>
      <c r="E329" s="215">
        <v>91500</v>
      </c>
      <c r="F329" s="159"/>
    </row>
    <row r="330" spans="1:6" x14ac:dyDescent="0.25">
      <c r="A330" s="152"/>
      <c r="B330" s="133" t="s">
        <v>479</v>
      </c>
      <c r="C330" s="1"/>
      <c r="D330" s="1"/>
      <c r="E330" s="212"/>
      <c r="F330" s="1"/>
    </row>
    <row r="331" spans="1:6" x14ac:dyDescent="0.25">
      <c r="A331" s="146">
        <v>44777</v>
      </c>
      <c r="B331" s="160"/>
      <c r="C331" s="145"/>
      <c r="D331" s="2"/>
      <c r="E331" s="214">
        <v>61000</v>
      </c>
      <c r="F331" s="159"/>
    </row>
    <row r="332" spans="1:6" x14ac:dyDescent="0.25">
      <c r="A332" s="5"/>
      <c r="B332" s="133" t="s">
        <v>480</v>
      </c>
      <c r="C332" s="161"/>
      <c r="D332" s="161"/>
      <c r="E332" s="216"/>
      <c r="F332" s="1"/>
    </row>
    <row r="333" spans="1:6" x14ac:dyDescent="0.25">
      <c r="A333" s="163">
        <v>44779</v>
      </c>
      <c r="B333" s="160"/>
      <c r="C333" s="145"/>
      <c r="D333" s="145"/>
      <c r="E333" s="214">
        <v>61000</v>
      </c>
      <c r="F333" s="159"/>
    </row>
    <row r="334" spans="1:6" x14ac:dyDescent="0.25">
      <c r="A334" s="164"/>
      <c r="B334" s="133" t="s">
        <v>481</v>
      </c>
      <c r="C334" s="1"/>
      <c r="D334" s="1"/>
      <c r="E334" s="212"/>
      <c r="F334" s="1"/>
    </row>
    <row r="335" spans="1:6" x14ac:dyDescent="0.25">
      <c r="A335" s="153">
        <v>44779</v>
      </c>
      <c r="B335" s="154" t="s">
        <v>201</v>
      </c>
      <c r="C335" s="155" t="s">
        <v>176</v>
      </c>
      <c r="D335" s="156" t="s">
        <v>482</v>
      </c>
      <c r="E335" s="215">
        <v>91500</v>
      </c>
      <c r="F335" s="159"/>
    </row>
    <row r="336" spans="1:6" x14ac:dyDescent="0.25">
      <c r="A336" s="152"/>
      <c r="B336" s="133" t="s">
        <v>483</v>
      </c>
      <c r="C336" s="1"/>
      <c r="D336" s="1"/>
      <c r="E336" s="212"/>
      <c r="F336" s="1"/>
    </row>
    <row r="337" spans="1:6" x14ac:dyDescent="0.25">
      <c r="A337" s="153">
        <v>44779</v>
      </c>
      <c r="B337" s="154" t="s">
        <v>201</v>
      </c>
      <c r="C337" s="155" t="s">
        <v>176</v>
      </c>
      <c r="D337" s="156" t="s">
        <v>484</v>
      </c>
      <c r="E337" s="215">
        <v>91500</v>
      </c>
      <c r="F337" s="159"/>
    </row>
    <row r="338" spans="1:6" x14ac:dyDescent="0.25">
      <c r="A338" s="152"/>
      <c r="B338" s="133" t="s">
        <v>485</v>
      </c>
      <c r="C338" s="1"/>
      <c r="D338" s="1"/>
      <c r="E338" s="212"/>
      <c r="F338" s="1"/>
    </row>
    <row r="339" spans="1:6" x14ac:dyDescent="0.25">
      <c r="A339" s="153">
        <v>44779</v>
      </c>
      <c r="B339" s="154" t="s">
        <v>201</v>
      </c>
      <c r="C339" s="155" t="s">
        <v>176</v>
      </c>
      <c r="D339" s="156" t="s">
        <v>486</v>
      </c>
      <c r="E339" s="215">
        <v>61000</v>
      </c>
      <c r="F339" s="159"/>
    </row>
    <row r="340" spans="1:6" x14ac:dyDescent="0.25">
      <c r="A340" s="152"/>
      <c r="B340" s="133" t="s">
        <v>487</v>
      </c>
      <c r="C340" s="1"/>
      <c r="D340" s="1"/>
      <c r="E340" s="212"/>
      <c r="F340" s="1"/>
    </row>
    <row r="341" spans="1:6" x14ac:dyDescent="0.25">
      <c r="A341" s="153">
        <v>44781</v>
      </c>
      <c r="B341" s="154" t="s">
        <v>201</v>
      </c>
      <c r="C341" s="155" t="s">
        <v>176</v>
      </c>
      <c r="D341" s="156" t="s">
        <v>488</v>
      </c>
      <c r="E341" s="215">
        <v>147500</v>
      </c>
      <c r="F341" s="159"/>
    </row>
    <row r="342" spans="1:6" x14ac:dyDescent="0.25">
      <c r="A342" s="152"/>
      <c r="B342" s="133" t="s">
        <v>489</v>
      </c>
      <c r="C342" s="1"/>
      <c r="D342" s="1"/>
      <c r="E342" s="212"/>
      <c r="F342" s="1"/>
    </row>
    <row r="343" spans="1:6" x14ac:dyDescent="0.25">
      <c r="A343" s="153">
        <v>44781</v>
      </c>
      <c r="B343" s="154" t="s">
        <v>201</v>
      </c>
      <c r="C343" s="155" t="s">
        <v>176</v>
      </c>
      <c r="D343" s="156" t="s">
        <v>490</v>
      </c>
      <c r="E343" s="215">
        <v>118000</v>
      </c>
      <c r="F343" s="159"/>
    </row>
    <row r="344" spans="1:6" x14ac:dyDescent="0.25">
      <c r="A344" s="152"/>
      <c r="B344" s="133" t="s">
        <v>491</v>
      </c>
      <c r="C344" s="1"/>
      <c r="D344" s="1"/>
      <c r="E344" s="212"/>
      <c r="F344" s="1"/>
    </row>
    <row r="345" spans="1:6" x14ac:dyDescent="0.25">
      <c r="A345" s="153">
        <v>44781</v>
      </c>
      <c r="B345" s="154" t="s">
        <v>201</v>
      </c>
      <c r="C345" s="155" t="s">
        <v>176</v>
      </c>
      <c r="D345" s="156" t="s">
        <v>492</v>
      </c>
      <c r="E345" s="215">
        <v>59000</v>
      </c>
      <c r="F345" s="159"/>
    </row>
    <row r="346" spans="1:6" x14ac:dyDescent="0.25">
      <c r="A346" s="152"/>
      <c r="B346" s="133" t="s">
        <v>493</v>
      </c>
      <c r="C346" s="1"/>
      <c r="D346" s="1"/>
      <c r="E346" s="212"/>
      <c r="F346" s="1"/>
    </row>
    <row r="347" spans="1:6" x14ac:dyDescent="0.25">
      <c r="A347" s="153">
        <v>44781</v>
      </c>
      <c r="B347" s="154" t="s">
        <v>201</v>
      </c>
      <c r="C347" s="155" t="s">
        <v>176</v>
      </c>
      <c r="D347" s="156" t="s">
        <v>494</v>
      </c>
      <c r="E347" s="215">
        <v>29500</v>
      </c>
      <c r="F347" s="159"/>
    </row>
    <row r="348" spans="1:6" x14ac:dyDescent="0.25">
      <c r="A348" s="152"/>
      <c r="B348" s="133" t="s">
        <v>495</v>
      </c>
      <c r="C348" s="1"/>
      <c r="D348" s="1"/>
      <c r="E348" s="212"/>
      <c r="F348" s="1"/>
    </row>
    <row r="349" spans="1:6" x14ac:dyDescent="0.25">
      <c r="A349" s="153">
        <v>44781</v>
      </c>
      <c r="B349" s="154" t="s">
        <v>201</v>
      </c>
      <c r="C349" s="155" t="s">
        <v>176</v>
      </c>
      <c r="D349" s="156" t="s">
        <v>496</v>
      </c>
      <c r="E349" s="215">
        <v>29500</v>
      </c>
      <c r="F349" s="159"/>
    </row>
    <row r="350" spans="1:6" x14ac:dyDescent="0.25">
      <c r="A350" s="152"/>
      <c r="B350" s="133" t="s">
        <v>497</v>
      </c>
      <c r="C350" s="1"/>
      <c r="D350" s="1"/>
      <c r="E350" s="212"/>
      <c r="F350" s="1"/>
    </row>
    <row r="351" spans="1:6" x14ac:dyDescent="0.25">
      <c r="A351" s="153">
        <v>44781</v>
      </c>
      <c r="B351" s="154" t="s">
        <v>201</v>
      </c>
      <c r="C351" s="155" t="s">
        <v>176</v>
      </c>
      <c r="D351" s="156" t="s">
        <v>498</v>
      </c>
      <c r="E351" s="215">
        <v>59000</v>
      </c>
      <c r="F351" s="159"/>
    </row>
    <row r="352" spans="1:6" x14ac:dyDescent="0.25">
      <c r="A352" s="152"/>
      <c r="B352" s="133" t="s">
        <v>499</v>
      </c>
      <c r="C352" s="1"/>
      <c r="D352" s="1"/>
      <c r="E352" s="212"/>
      <c r="F352" s="1"/>
    </row>
    <row r="353" spans="1:6" x14ac:dyDescent="0.25">
      <c r="A353" s="153">
        <v>44781</v>
      </c>
      <c r="B353" s="154" t="s">
        <v>201</v>
      </c>
      <c r="C353" s="155" t="s">
        <v>176</v>
      </c>
      <c r="D353" s="156" t="s">
        <v>500</v>
      </c>
      <c r="E353" s="215">
        <v>147500</v>
      </c>
      <c r="F353" s="159"/>
    </row>
    <row r="354" spans="1:6" x14ac:dyDescent="0.25">
      <c r="A354" s="152"/>
      <c r="B354" s="133" t="s">
        <v>501</v>
      </c>
      <c r="C354" s="1"/>
      <c r="D354" s="1"/>
      <c r="E354" s="212"/>
      <c r="F354" s="1"/>
    </row>
    <row r="355" spans="1:6" x14ac:dyDescent="0.25">
      <c r="A355" s="153">
        <v>44782</v>
      </c>
      <c r="B355" s="154" t="s">
        <v>201</v>
      </c>
      <c r="C355" s="155" t="s">
        <v>176</v>
      </c>
      <c r="D355" s="156" t="s">
        <v>502</v>
      </c>
      <c r="E355" s="215">
        <v>73750</v>
      </c>
      <c r="F355" s="159"/>
    </row>
    <row r="356" spans="1:6" x14ac:dyDescent="0.25">
      <c r="A356" s="152"/>
      <c r="B356" s="133" t="s">
        <v>503</v>
      </c>
      <c r="C356" s="1"/>
      <c r="D356" s="1"/>
      <c r="E356" s="212"/>
      <c r="F356" s="1"/>
    </row>
    <row r="357" spans="1:6" x14ac:dyDescent="0.25">
      <c r="A357" s="153">
        <v>44782</v>
      </c>
      <c r="B357" s="154" t="s">
        <v>201</v>
      </c>
      <c r="C357" s="155" t="s">
        <v>176</v>
      </c>
      <c r="D357" s="156" t="s">
        <v>504</v>
      </c>
      <c r="E357" s="215">
        <v>73750</v>
      </c>
      <c r="F357" s="159"/>
    </row>
    <row r="358" spans="1:6" x14ac:dyDescent="0.25">
      <c r="A358" s="152"/>
      <c r="B358" s="133" t="s">
        <v>505</v>
      </c>
      <c r="C358" s="1"/>
      <c r="D358" s="1"/>
      <c r="E358" s="212"/>
      <c r="F358" s="1"/>
    </row>
    <row r="359" spans="1:6" x14ac:dyDescent="0.25">
      <c r="A359" s="153">
        <v>44782</v>
      </c>
      <c r="B359" s="154" t="s">
        <v>201</v>
      </c>
      <c r="C359" s="155" t="s">
        <v>176</v>
      </c>
      <c r="D359" s="156" t="s">
        <v>506</v>
      </c>
      <c r="E359" s="215">
        <v>73750</v>
      </c>
      <c r="F359" s="159"/>
    </row>
    <row r="360" spans="1:6" x14ac:dyDescent="0.25">
      <c r="A360" s="152"/>
      <c r="B360" s="133" t="s">
        <v>507</v>
      </c>
      <c r="C360" s="1"/>
      <c r="D360" s="1"/>
      <c r="E360" s="212"/>
      <c r="F360" s="1"/>
    </row>
    <row r="361" spans="1:6" x14ac:dyDescent="0.25">
      <c r="A361" s="153">
        <v>44782</v>
      </c>
      <c r="B361" s="154" t="s">
        <v>201</v>
      </c>
      <c r="C361" s="155" t="s">
        <v>176</v>
      </c>
      <c r="D361" s="156" t="s">
        <v>508</v>
      </c>
      <c r="E361" s="215">
        <v>73750</v>
      </c>
      <c r="F361" s="159"/>
    </row>
    <row r="362" spans="1:6" x14ac:dyDescent="0.25">
      <c r="A362" s="152"/>
      <c r="B362" s="133" t="s">
        <v>509</v>
      </c>
      <c r="C362" s="1"/>
      <c r="D362" s="1"/>
      <c r="E362" s="212"/>
      <c r="F362" s="1"/>
    </row>
    <row r="363" spans="1:6" x14ac:dyDescent="0.25">
      <c r="A363" s="153">
        <v>44785</v>
      </c>
      <c r="B363" s="154" t="s">
        <v>201</v>
      </c>
      <c r="C363" s="155" t="s">
        <v>176</v>
      </c>
      <c r="D363" s="156" t="s">
        <v>510</v>
      </c>
      <c r="E363" s="215">
        <v>73750</v>
      </c>
      <c r="F363" s="159"/>
    </row>
    <row r="364" spans="1:6" x14ac:dyDescent="0.25">
      <c r="A364" s="152"/>
      <c r="B364" s="133" t="s">
        <v>511</v>
      </c>
      <c r="C364" s="1"/>
      <c r="D364" s="1"/>
      <c r="E364" s="212"/>
      <c r="F364" s="1"/>
    </row>
    <row r="365" spans="1:6" x14ac:dyDescent="0.25">
      <c r="A365" s="153">
        <v>44785</v>
      </c>
      <c r="B365" s="154" t="s">
        <v>201</v>
      </c>
      <c r="C365" s="155" t="s">
        <v>176</v>
      </c>
      <c r="D365" s="156" t="s">
        <v>512</v>
      </c>
      <c r="E365" s="215">
        <v>73750</v>
      </c>
      <c r="F365" s="159"/>
    </row>
    <row r="366" spans="1:6" x14ac:dyDescent="0.25">
      <c r="A366" s="152"/>
      <c r="B366" s="133" t="s">
        <v>513</v>
      </c>
      <c r="C366" s="1"/>
      <c r="D366" s="1"/>
      <c r="E366" s="212"/>
      <c r="F366" s="1"/>
    </row>
    <row r="367" spans="1:6" x14ac:dyDescent="0.25">
      <c r="A367" s="153">
        <v>44786</v>
      </c>
      <c r="B367" s="154" t="s">
        <v>201</v>
      </c>
      <c r="C367" s="155" t="s">
        <v>176</v>
      </c>
      <c r="D367" s="156" t="s">
        <v>514</v>
      </c>
      <c r="E367" s="215">
        <v>73750</v>
      </c>
      <c r="F367" s="159"/>
    </row>
    <row r="368" spans="1:6" x14ac:dyDescent="0.25">
      <c r="A368" s="152"/>
      <c r="B368" s="133" t="s">
        <v>515</v>
      </c>
      <c r="C368" s="1"/>
      <c r="D368" s="1"/>
      <c r="E368" s="212"/>
      <c r="F368" s="1"/>
    </row>
    <row r="369" spans="1:6" x14ac:dyDescent="0.25">
      <c r="A369" s="153">
        <v>44786</v>
      </c>
      <c r="B369" s="154" t="s">
        <v>201</v>
      </c>
      <c r="C369" s="155" t="s">
        <v>176</v>
      </c>
      <c r="D369" s="156" t="s">
        <v>516</v>
      </c>
      <c r="E369" s="215">
        <v>147500</v>
      </c>
      <c r="F369" s="159"/>
    </row>
    <row r="370" spans="1:6" x14ac:dyDescent="0.25">
      <c r="A370" s="152"/>
      <c r="B370" s="133" t="s">
        <v>517</v>
      </c>
      <c r="C370" s="1"/>
      <c r="D370" s="1"/>
      <c r="E370" s="212"/>
      <c r="F370" s="1"/>
    </row>
    <row r="371" spans="1:6" x14ac:dyDescent="0.25">
      <c r="A371" s="153">
        <v>44791</v>
      </c>
      <c r="B371" s="154" t="s">
        <v>201</v>
      </c>
      <c r="C371" s="155" t="s">
        <v>176</v>
      </c>
      <c r="D371" s="156" t="s">
        <v>518</v>
      </c>
      <c r="E371" s="215">
        <v>147500</v>
      </c>
      <c r="F371" s="159"/>
    </row>
    <row r="372" spans="1:6" x14ac:dyDescent="0.25">
      <c r="A372" s="152"/>
      <c r="B372" s="133" t="s">
        <v>519</v>
      </c>
      <c r="C372" s="1"/>
      <c r="D372" s="1"/>
      <c r="E372" s="212"/>
      <c r="F372" s="1"/>
    </row>
    <row r="373" spans="1:6" x14ac:dyDescent="0.25">
      <c r="A373" s="153">
        <v>44791</v>
      </c>
      <c r="B373" s="154" t="s">
        <v>201</v>
      </c>
      <c r="C373" s="155" t="s">
        <v>176</v>
      </c>
      <c r="D373" s="156" t="s">
        <v>520</v>
      </c>
      <c r="E373" s="215">
        <v>147500</v>
      </c>
      <c r="F373" s="159"/>
    </row>
    <row r="374" spans="1:6" x14ac:dyDescent="0.25">
      <c r="A374" s="152"/>
      <c r="B374" s="133" t="s">
        <v>521</v>
      </c>
      <c r="C374" s="1"/>
      <c r="D374" s="1"/>
      <c r="E374" s="212"/>
      <c r="F374" s="1"/>
    </row>
    <row r="375" spans="1:6" x14ac:dyDescent="0.25">
      <c r="A375" s="153">
        <v>44794</v>
      </c>
      <c r="B375" s="154" t="s">
        <v>201</v>
      </c>
      <c r="C375" s="155" t="s">
        <v>176</v>
      </c>
      <c r="D375" s="156" t="s">
        <v>522</v>
      </c>
      <c r="E375" s="215">
        <v>147500</v>
      </c>
      <c r="F375" s="159"/>
    </row>
    <row r="376" spans="1:6" x14ac:dyDescent="0.25">
      <c r="A376" s="152"/>
      <c r="B376" s="133" t="s">
        <v>523</v>
      </c>
      <c r="C376" s="1"/>
      <c r="D376" s="1"/>
      <c r="E376" s="212"/>
      <c r="F376" s="1"/>
    </row>
    <row r="377" spans="1:6" x14ac:dyDescent="0.25">
      <c r="A377" s="153">
        <v>44794</v>
      </c>
      <c r="B377" s="154" t="s">
        <v>201</v>
      </c>
      <c r="C377" s="155" t="s">
        <v>176</v>
      </c>
      <c r="D377" s="156" t="s">
        <v>524</v>
      </c>
      <c r="E377" s="215">
        <v>73750</v>
      </c>
      <c r="F377" s="159"/>
    </row>
    <row r="378" spans="1:6" x14ac:dyDescent="0.25">
      <c r="A378" s="152"/>
      <c r="B378" s="133" t="s">
        <v>525</v>
      </c>
      <c r="C378" s="1"/>
      <c r="D378" s="1"/>
      <c r="E378" s="212"/>
      <c r="F378" s="1"/>
    </row>
    <row r="379" spans="1:6" x14ac:dyDescent="0.25">
      <c r="A379" s="153">
        <v>44798</v>
      </c>
      <c r="B379" s="154" t="s">
        <v>201</v>
      </c>
      <c r="C379" s="155" t="s">
        <v>176</v>
      </c>
      <c r="D379" s="156" t="s">
        <v>526</v>
      </c>
      <c r="E379" s="215">
        <v>147500</v>
      </c>
      <c r="F379" s="159"/>
    </row>
    <row r="380" spans="1:6" x14ac:dyDescent="0.25">
      <c r="A380" s="152"/>
      <c r="B380" s="133" t="s">
        <v>527</v>
      </c>
      <c r="C380" s="1"/>
      <c r="D380" s="1"/>
      <c r="E380" s="212"/>
      <c r="F380" s="1"/>
    </row>
    <row r="381" spans="1:6" x14ac:dyDescent="0.25">
      <c r="A381" s="146">
        <v>44805</v>
      </c>
      <c r="B381" s="217" t="s">
        <v>201</v>
      </c>
      <c r="C381" s="77" t="s">
        <v>176</v>
      </c>
      <c r="D381" s="2" t="s">
        <v>1076</v>
      </c>
      <c r="E381" s="214">
        <v>147500</v>
      </c>
      <c r="F381" s="1"/>
    </row>
    <row r="382" spans="1:6" x14ac:dyDescent="0.25">
      <c r="A382" s="146">
        <v>44807</v>
      </c>
      <c r="B382" s="217" t="s">
        <v>201</v>
      </c>
      <c r="C382" s="77" t="s">
        <v>176</v>
      </c>
      <c r="D382" s="2" t="s">
        <v>1077</v>
      </c>
      <c r="E382" s="214">
        <v>147500</v>
      </c>
      <c r="F382" s="1"/>
    </row>
    <row r="383" spans="1:6" x14ac:dyDescent="0.25">
      <c r="A383" s="146">
        <v>44810</v>
      </c>
      <c r="B383" s="217" t="s">
        <v>201</v>
      </c>
      <c r="C383" s="77" t="s">
        <v>176</v>
      </c>
      <c r="D383" s="2" t="s">
        <v>1078</v>
      </c>
      <c r="E383" s="214">
        <v>147500</v>
      </c>
      <c r="F383" s="1"/>
    </row>
    <row r="384" spans="1:6" x14ac:dyDescent="0.25">
      <c r="A384" s="146">
        <v>44812</v>
      </c>
      <c r="B384" s="217" t="s">
        <v>201</v>
      </c>
      <c r="C384" s="77" t="s">
        <v>176</v>
      </c>
      <c r="D384" s="2" t="s">
        <v>1079</v>
      </c>
      <c r="E384" s="214">
        <v>147500</v>
      </c>
      <c r="F384" s="1"/>
    </row>
    <row r="385" spans="1:6" x14ac:dyDescent="0.25">
      <c r="A385" s="146">
        <v>44815</v>
      </c>
      <c r="B385" s="217" t="s">
        <v>201</v>
      </c>
      <c r="C385" s="77" t="s">
        <v>176</v>
      </c>
      <c r="D385" s="2" t="s">
        <v>1080</v>
      </c>
      <c r="E385" s="214">
        <v>147500</v>
      </c>
      <c r="F385" s="1"/>
    </row>
    <row r="386" spans="1:6" x14ac:dyDescent="0.25">
      <c r="A386" s="146">
        <v>44815</v>
      </c>
      <c r="B386" s="217" t="s">
        <v>201</v>
      </c>
      <c r="C386" s="77" t="s">
        <v>176</v>
      </c>
      <c r="D386" s="2" t="s">
        <v>1081</v>
      </c>
      <c r="E386" s="214">
        <v>147500</v>
      </c>
      <c r="F386" s="1"/>
    </row>
    <row r="387" spans="1:6" x14ac:dyDescent="0.25">
      <c r="A387" s="146">
        <v>44817</v>
      </c>
      <c r="B387" s="217" t="s">
        <v>201</v>
      </c>
      <c r="C387" s="77" t="s">
        <v>176</v>
      </c>
      <c r="D387" s="2" t="s">
        <v>1082</v>
      </c>
      <c r="E387" s="214">
        <v>147500</v>
      </c>
      <c r="F387" s="1"/>
    </row>
    <row r="388" spans="1:6" x14ac:dyDescent="0.25">
      <c r="A388" s="146">
        <v>44817</v>
      </c>
      <c r="B388" s="217" t="s">
        <v>201</v>
      </c>
      <c r="C388" s="77" t="s">
        <v>176</v>
      </c>
      <c r="D388" s="2" t="s">
        <v>1083</v>
      </c>
      <c r="E388" s="214">
        <v>147500</v>
      </c>
      <c r="F388" s="1"/>
    </row>
    <row r="389" spans="1:6" x14ac:dyDescent="0.25">
      <c r="A389" s="146">
        <v>44818</v>
      </c>
      <c r="B389" s="217" t="s">
        <v>201</v>
      </c>
      <c r="C389" s="77" t="s">
        <v>176</v>
      </c>
      <c r="D389" s="2" t="s">
        <v>1084</v>
      </c>
      <c r="E389" s="214">
        <v>73750</v>
      </c>
      <c r="F389" s="1"/>
    </row>
    <row r="390" spans="1:6" x14ac:dyDescent="0.25">
      <c r="A390" s="146">
        <v>44818</v>
      </c>
      <c r="B390" s="217" t="s">
        <v>201</v>
      </c>
      <c r="C390" s="77" t="s">
        <v>176</v>
      </c>
      <c r="D390" s="2" t="s">
        <v>1085</v>
      </c>
      <c r="E390" s="214">
        <v>73750</v>
      </c>
      <c r="F390" s="1"/>
    </row>
    <row r="391" spans="1:6" x14ac:dyDescent="0.25">
      <c r="A391" s="146">
        <v>44818</v>
      </c>
      <c r="B391" s="217" t="s">
        <v>201</v>
      </c>
      <c r="C391" s="77" t="s">
        <v>176</v>
      </c>
      <c r="D391" s="2" t="s">
        <v>1086</v>
      </c>
      <c r="E391" s="214">
        <v>147500</v>
      </c>
      <c r="F391" s="1"/>
    </row>
    <row r="392" spans="1:6" x14ac:dyDescent="0.25">
      <c r="A392" s="146">
        <v>44819</v>
      </c>
      <c r="B392" s="217" t="s">
        <v>201</v>
      </c>
      <c r="C392" s="77" t="s">
        <v>176</v>
      </c>
      <c r="D392" s="2" t="s">
        <v>1087</v>
      </c>
      <c r="E392" s="214">
        <v>147500</v>
      </c>
      <c r="F392" s="1"/>
    </row>
    <row r="393" spans="1:6" x14ac:dyDescent="0.25">
      <c r="A393" s="146">
        <v>44819</v>
      </c>
      <c r="B393" s="217" t="s">
        <v>201</v>
      </c>
      <c r="C393" s="77" t="s">
        <v>176</v>
      </c>
      <c r="D393" s="2" t="s">
        <v>1088</v>
      </c>
      <c r="E393" s="214">
        <v>147500</v>
      </c>
      <c r="F393" s="1"/>
    </row>
    <row r="394" spans="1:6" x14ac:dyDescent="0.25">
      <c r="A394" s="153">
        <v>44842</v>
      </c>
      <c r="B394" s="91" t="s">
        <v>201</v>
      </c>
      <c r="C394" s="232" t="s">
        <v>176</v>
      </c>
      <c r="D394" s="156" t="s">
        <v>1144</v>
      </c>
      <c r="E394" s="233">
        <v>81250</v>
      </c>
      <c r="F394" s="1"/>
    </row>
    <row r="395" spans="1:6" x14ac:dyDescent="0.25">
      <c r="A395" s="153">
        <v>44842</v>
      </c>
      <c r="B395" s="91" t="s">
        <v>201</v>
      </c>
      <c r="C395" s="232" t="s">
        <v>176</v>
      </c>
      <c r="D395" s="156" t="s">
        <v>1145</v>
      </c>
      <c r="E395" s="233">
        <v>81250</v>
      </c>
      <c r="F395" s="1"/>
    </row>
    <row r="396" spans="1:6" x14ac:dyDescent="0.25">
      <c r="A396" s="153">
        <v>44843</v>
      </c>
      <c r="B396" s="91" t="s">
        <v>201</v>
      </c>
      <c r="C396" s="232" t="s">
        <v>176</v>
      </c>
      <c r="D396" s="156" t="s">
        <v>1146</v>
      </c>
      <c r="E396" s="233">
        <v>130000</v>
      </c>
      <c r="F396" s="1"/>
    </row>
    <row r="397" spans="1:6" x14ac:dyDescent="0.25">
      <c r="A397" s="153">
        <v>44846</v>
      </c>
      <c r="B397" s="91" t="s">
        <v>201</v>
      </c>
      <c r="C397" s="232" t="s">
        <v>176</v>
      </c>
      <c r="D397" s="156" t="s">
        <v>1147</v>
      </c>
      <c r="E397" s="233">
        <v>162500</v>
      </c>
      <c r="F397" s="1"/>
    </row>
    <row r="398" spans="1:6" x14ac:dyDescent="0.25">
      <c r="A398" s="153">
        <v>44846</v>
      </c>
      <c r="B398" s="91" t="s">
        <v>201</v>
      </c>
      <c r="C398" s="232" t="s">
        <v>176</v>
      </c>
      <c r="D398" s="156" t="s">
        <v>1148</v>
      </c>
      <c r="E398" s="233">
        <v>162500</v>
      </c>
      <c r="F398" s="1"/>
    </row>
    <row r="399" spans="1:6" x14ac:dyDescent="0.25">
      <c r="A399" s="153">
        <v>44846</v>
      </c>
      <c r="B399" s="91" t="s">
        <v>201</v>
      </c>
      <c r="C399" s="232" t="s">
        <v>176</v>
      </c>
      <c r="D399" s="156" t="s">
        <v>1149</v>
      </c>
      <c r="E399" s="233">
        <v>162500</v>
      </c>
      <c r="F399" s="1"/>
    </row>
    <row r="400" spans="1:6" x14ac:dyDescent="0.25">
      <c r="A400" s="153">
        <v>44846</v>
      </c>
      <c r="B400" s="91" t="s">
        <v>201</v>
      </c>
      <c r="C400" s="232" t="s">
        <v>176</v>
      </c>
      <c r="D400" s="156" t="s">
        <v>1150</v>
      </c>
      <c r="E400" s="233">
        <v>162500</v>
      </c>
      <c r="F400" s="1"/>
    </row>
    <row r="401" spans="1:6" x14ac:dyDescent="0.25">
      <c r="A401" s="153">
        <v>44846</v>
      </c>
      <c r="B401" s="91" t="s">
        <v>201</v>
      </c>
      <c r="C401" s="232" t="s">
        <v>176</v>
      </c>
      <c r="D401" s="156" t="s">
        <v>1148</v>
      </c>
      <c r="E401" s="233">
        <v>162500</v>
      </c>
      <c r="F401" s="1"/>
    </row>
    <row r="402" spans="1:6" x14ac:dyDescent="0.25">
      <c r="A402" s="153">
        <v>44847</v>
      </c>
      <c r="B402" s="91" t="s">
        <v>201</v>
      </c>
      <c r="C402" s="232" t="s">
        <v>176</v>
      </c>
      <c r="D402" s="156" t="s">
        <v>1151</v>
      </c>
      <c r="E402" s="233">
        <v>162500</v>
      </c>
      <c r="F402" s="1"/>
    </row>
    <row r="403" spans="1:6" x14ac:dyDescent="0.25">
      <c r="A403" s="153">
        <v>44847</v>
      </c>
      <c r="B403" s="91" t="s">
        <v>201</v>
      </c>
      <c r="C403" s="232" t="s">
        <v>176</v>
      </c>
      <c r="D403" s="156" t="s">
        <v>1152</v>
      </c>
      <c r="E403" s="233">
        <v>162500</v>
      </c>
      <c r="F403" s="1"/>
    </row>
    <row r="404" spans="1:6" x14ac:dyDescent="0.25">
      <c r="A404" s="153">
        <v>44848</v>
      </c>
      <c r="B404" s="91" t="s">
        <v>201</v>
      </c>
      <c r="C404" s="232" t="s">
        <v>176</v>
      </c>
      <c r="D404" s="156" t="s">
        <v>1153</v>
      </c>
      <c r="E404" s="233">
        <v>162500</v>
      </c>
      <c r="F404" s="1"/>
    </row>
    <row r="405" spans="1:6" x14ac:dyDescent="0.25">
      <c r="A405" s="153">
        <v>44852</v>
      </c>
      <c r="B405" s="91" t="s">
        <v>201</v>
      </c>
      <c r="C405" s="232" t="s">
        <v>176</v>
      </c>
      <c r="D405" s="156" t="s">
        <v>1154</v>
      </c>
      <c r="E405" s="233">
        <v>162500</v>
      </c>
      <c r="F405" s="1"/>
    </row>
    <row r="406" spans="1:6" x14ac:dyDescent="0.25">
      <c r="A406" s="153">
        <v>44852</v>
      </c>
      <c r="B406" s="91" t="s">
        <v>201</v>
      </c>
      <c r="C406" s="232" t="s">
        <v>176</v>
      </c>
      <c r="D406" s="156" t="s">
        <v>1155</v>
      </c>
      <c r="E406" s="233">
        <v>162500</v>
      </c>
      <c r="F406" s="1"/>
    </row>
    <row r="407" spans="1:6" x14ac:dyDescent="0.25">
      <c r="A407" s="153">
        <v>44852</v>
      </c>
      <c r="B407" s="91" t="s">
        <v>201</v>
      </c>
      <c r="C407" s="232" t="s">
        <v>176</v>
      </c>
      <c r="D407" s="156" t="s">
        <v>1155</v>
      </c>
      <c r="E407" s="233">
        <v>162500</v>
      </c>
      <c r="F407" s="1"/>
    </row>
    <row r="408" spans="1:6" x14ac:dyDescent="0.25">
      <c r="A408" s="153">
        <v>44865</v>
      </c>
      <c r="B408" s="91" t="s">
        <v>201</v>
      </c>
      <c r="C408" s="232" t="s">
        <v>176</v>
      </c>
      <c r="D408" s="156" t="s">
        <v>1156</v>
      </c>
      <c r="E408" s="233">
        <v>162500</v>
      </c>
      <c r="F408" s="1"/>
    </row>
    <row r="409" spans="1:6" x14ac:dyDescent="0.25">
      <c r="A409" s="153">
        <v>44865</v>
      </c>
      <c r="B409" s="91" t="s">
        <v>201</v>
      </c>
      <c r="C409" s="232" t="s">
        <v>176</v>
      </c>
      <c r="D409" s="156" t="s">
        <v>1157</v>
      </c>
      <c r="E409" s="233">
        <v>162500</v>
      </c>
      <c r="F409" s="1"/>
    </row>
    <row r="410" spans="1:6" x14ac:dyDescent="0.25">
      <c r="A410" s="153">
        <v>44865</v>
      </c>
      <c r="B410" s="91" t="s">
        <v>201</v>
      </c>
      <c r="C410" s="232" t="s">
        <v>176</v>
      </c>
      <c r="D410" s="156" t="s">
        <v>1158</v>
      </c>
      <c r="E410" s="233">
        <v>162500</v>
      </c>
      <c r="F410" s="1"/>
    </row>
    <row r="411" spans="1:6" x14ac:dyDescent="0.25">
      <c r="A411" s="153">
        <v>44869</v>
      </c>
      <c r="B411" s="91" t="s">
        <v>201</v>
      </c>
      <c r="C411" s="232" t="s">
        <v>176</v>
      </c>
      <c r="D411" s="156" t="s">
        <v>1159</v>
      </c>
      <c r="E411" s="233">
        <v>162500</v>
      </c>
      <c r="F411" s="1"/>
    </row>
    <row r="412" spans="1:6" x14ac:dyDescent="0.25">
      <c r="A412" s="153">
        <v>44869</v>
      </c>
      <c r="B412" s="91" t="s">
        <v>201</v>
      </c>
      <c r="C412" s="232" t="s">
        <v>176</v>
      </c>
      <c r="D412" s="156" t="s">
        <v>1160</v>
      </c>
      <c r="E412" s="233">
        <v>162500</v>
      </c>
      <c r="F412" s="1"/>
    </row>
    <row r="413" spans="1:6" x14ac:dyDescent="0.25">
      <c r="A413" s="153">
        <v>44872</v>
      </c>
      <c r="B413" s="91" t="s">
        <v>201</v>
      </c>
      <c r="C413" s="232" t="s">
        <v>176</v>
      </c>
      <c r="D413" s="156" t="s">
        <v>1161</v>
      </c>
      <c r="E413" s="233">
        <v>78000</v>
      </c>
      <c r="F413" s="1"/>
    </row>
    <row r="414" spans="1:6" x14ac:dyDescent="0.25">
      <c r="A414" s="153">
        <v>44872</v>
      </c>
      <c r="B414" s="91" t="s">
        <v>201</v>
      </c>
      <c r="C414" s="232" t="s">
        <v>176</v>
      </c>
      <c r="D414" s="156" t="s">
        <v>1162</v>
      </c>
      <c r="E414" s="233">
        <v>78000</v>
      </c>
      <c r="F414" s="1"/>
    </row>
    <row r="415" spans="1:6" x14ac:dyDescent="0.25">
      <c r="A415" s="153">
        <v>44872</v>
      </c>
      <c r="B415" s="91" t="s">
        <v>201</v>
      </c>
      <c r="C415" s="232" t="s">
        <v>176</v>
      </c>
      <c r="D415" s="156" t="s">
        <v>1163</v>
      </c>
      <c r="E415" s="233">
        <v>78000</v>
      </c>
      <c r="F415" s="1"/>
    </row>
    <row r="416" spans="1:6" x14ac:dyDescent="0.25">
      <c r="A416" s="153">
        <v>44872</v>
      </c>
      <c r="B416" s="91" t="s">
        <v>201</v>
      </c>
      <c r="C416" s="232" t="s">
        <v>176</v>
      </c>
      <c r="D416" s="156" t="s">
        <v>1164</v>
      </c>
      <c r="E416" s="233">
        <v>78000</v>
      </c>
      <c r="F416" s="1"/>
    </row>
    <row r="417" spans="1:6" x14ac:dyDescent="0.25">
      <c r="A417" s="153">
        <v>44872</v>
      </c>
      <c r="B417" s="91" t="s">
        <v>201</v>
      </c>
      <c r="C417" s="232" t="s">
        <v>176</v>
      </c>
      <c r="D417" s="156" t="s">
        <v>1165</v>
      </c>
      <c r="E417" s="233">
        <v>78000</v>
      </c>
      <c r="F417" s="1"/>
    </row>
    <row r="418" spans="1:6" x14ac:dyDescent="0.25">
      <c r="A418" s="153">
        <v>44872</v>
      </c>
      <c r="B418" s="91" t="s">
        <v>201</v>
      </c>
      <c r="C418" s="232" t="s">
        <v>176</v>
      </c>
      <c r="D418" s="156" t="s">
        <v>1166</v>
      </c>
      <c r="E418" s="233">
        <v>78000</v>
      </c>
      <c r="F418" s="1"/>
    </row>
    <row r="419" spans="1:6" x14ac:dyDescent="0.25">
      <c r="A419" s="153">
        <v>44872</v>
      </c>
      <c r="B419" s="91" t="s">
        <v>201</v>
      </c>
      <c r="C419" s="232" t="s">
        <v>176</v>
      </c>
      <c r="D419" s="156" t="s">
        <v>1167</v>
      </c>
      <c r="E419" s="233">
        <v>110500</v>
      </c>
      <c r="F419" s="1"/>
    </row>
    <row r="420" spans="1:6" x14ac:dyDescent="0.25">
      <c r="A420" s="153">
        <v>44873</v>
      </c>
      <c r="B420" s="91" t="s">
        <v>201</v>
      </c>
      <c r="C420" s="232" t="s">
        <v>176</v>
      </c>
      <c r="D420" s="156" t="s">
        <v>1168</v>
      </c>
      <c r="E420" s="233">
        <v>78000</v>
      </c>
      <c r="F420" s="1"/>
    </row>
    <row r="421" spans="1:6" x14ac:dyDescent="0.25">
      <c r="A421" s="153">
        <v>44873</v>
      </c>
      <c r="B421" s="91" t="s">
        <v>201</v>
      </c>
      <c r="C421" s="232" t="s">
        <v>176</v>
      </c>
      <c r="D421" s="156" t="s">
        <v>1169</v>
      </c>
      <c r="E421" s="233">
        <v>78000</v>
      </c>
      <c r="F421" s="1"/>
    </row>
    <row r="422" spans="1:6" x14ac:dyDescent="0.25">
      <c r="A422" s="153">
        <v>44873</v>
      </c>
      <c r="B422" s="91" t="s">
        <v>201</v>
      </c>
      <c r="C422" s="232" t="s">
        <v>176</v>
      </c>
      <c r="D422" s="156" t="s">
        <v>1170</v>
      </c>
      <c r="E422" s="233">
        <v>78000</v>
      </c>
      <c r="F422" s="1"/>
    </row>
    <row r="423" spans="1:6" x14ac:dyDescent="0.25">
      <c r="A423" s="153">
        <v>44875</v>
      </c>
      <c r="B423" s="91" t="s">
        <v>168</v>
      </c>
      <c r="C423" s="232" t="s">
        <v>176</v>
      </c>
      <c r="D423" s="156" t="s">
        <v>1171</v>
      </c>
      <c r="E423" s="233">
        <v>106071.42</v>
      </c>
      <c r="F423" s="1"/>
    </row>
    <row r="424" spans="1:6" x14ac:dyDescent="0.25">
      <c r="A424" s="153">
        <v>44875</v>
      </c>
      <c r="B424" s="91" t="s">
        <v>168</v>
      </c>
      <c r="C424" s="232" t="s">
        <v>176</v>
      </c>
      <c r="D424" s="156" t="s">
        <v>1172</v>
      </c>
      <c r="E424" s="233">
        <v>106071.42</v>
      </c>
      <c r="F424" s="1"/>
    </row>
    <row r="425" spans="1:6" x14ac:dyDescent="0.25">
      <c r="A425" s="153">
        <v>44879</v>
      </c>
      <c r="B425" s="91" t="s">
        <v>168</v>
      </c>
      <c r="C425" s="232" t="s">
        <v>176</v>
      </c>
      <c r="D425" s="156" t="s">
        <v>1173</v>
      </c>
      <c r="E425" s="233">
        <v>106071.42</v>
      </c>
      <c r="F425" s="1"/>
    </row>
    <row r="426" spans="1:6" x14ac:dyDescent="0.25">
      <c r="A426" s="153">
        <v>44879</v>
      </c>
      <c r="B426" s="91" t="s">
        <v>168</v>
      </c>
      <c r="C426" s="232" t="s">
        <v>176</v>
      </c>
      <c r="D426" s="156" t="s">
        <v>1174</v>
      </c>
      <c r="E426" s="233">
        <v>106071.42</v>
      </c>
      <c r="F426" s="1"/>
    </row>
    <row r="427" spans="1:6" x14ac:dyDescent="0.25">
      <c r="A427" s="153">
        <v>44882</v>
      </c>
      <c r="B427" s="91" t="s">
        <v>201</v>
      </c>
      <c r="C427" s="232" t="s">
        <v>176</v>
      </c>
      <c r="D427" s="156" t="s">
        <v>1175</v>
      </c>
      <c r="E427" s="233">
        <v>162500</v>
      </c>
      <c r="F427" s="1"/>
    </row>
    <row r="428" spans="1:6" x14ac:dyDescent="0.25">
      <c r="A428" s="153">
        <v>44882</v>
      </c>
      <c r="B428" s="91" t="s">
        <v>201</v>
      </c>
      <c r="C428" s="232" t="s">
        <v>176</v>
      </c>
      <c r="D428" s="156" t="s">
        <v>1176</v>
      </c>
      <c r="E428" s="233">
        <v>162500</v>
      </c>
      <c r="F428" s="1"/>
    </row>
    <row r="429" spans="1:6" x14ac:dyDescent="0.25">
      <c r="A429" s="153">
        <v>44883</v>
      </c>
      <c r="B429" s="91" t="s">
        <v>201</v>
      </c>
      <c r="C429" s="232" t="s">
        <v>176</v>
      </c>
      <c r="D429" s="156" t="s">
        <v>1177</v>
      </c>
      <c r="E429" s="233">
        <v>162500</v>
      </c>
      <c r="F429" s="1"/>
    </row>
    <row r="430" spans="1:6" x14ac:dyDescent="0.25">
      <c r="A430" s="153">
        <v>44886</v>
      </c>
      <c r="B430" s="91" t="s">
        <v>201</v>
      </c>
      <c r="C430" s="232" t="s">
        <v>176</v>
      </c>
      <c r="D430" s="156" t="s">
        <v>1178</v>
      </c>
      <c r="E430" s="233">
        <v>162500</v>
      </c>
      <c r="F430" s="1"/>
    </row>
    <row r="431" spans="1:6" x14ac:dyDescent="0.25">
      <c r="A431" s="153">
        <v>44886</v>
      </c>
      <c r="B431" s="91" t="s">
        <v>201</v>
      </c>
      <c r="C431" s="232" t="s">
        <v>176</v>
      </c>
      <c r="D431" s="156" t="s">
        <v>1179</v>
      </c>
      <c r="E431" s="233">
        <v>162500</v>
      </c>
      <c r="F431" s="1"/>
    </row>
    <row r="432" spans="1:6" x14ac:dyDescent="0.25">
      <c r="A432" s="153">
        <v>44886</v>
      </c>
      <c r="B432" s="91" t="s">
        <v>201</v>
      </c>
      <c r="C432" s="232" t="s">
        <v>176</v>
      </c>
      <c r="D432" s="156" t="s">
        <v>1180</v>
      </c>
      <c r="E432" s="233">
        <v>65000</v>
      </c>
      <c r="F432" s="1"/>
    </row>
    <row r="433" spans="1:6" x14ac:dyDescent="0.25">
      <c r="A433" s="153">
        <v>44886</v>
      </c>
      <c r="B433" s="91" t="s">
        <v>201</v>
      </c>
      <c r="C433" s="232" t="s">
        <v>176</v>
      </c>
      <c r="D433" s="156" t="s">
        <v>1181</v>
      </c>
      <c r="E433" s="233">
        <v>97500</v>
      </c>
      <c r="F433" s="1"/>
    </row>
    <row r="434" spans="1:6" x14ac:dyDescent="0.25">
      <c r="A434" s="153">
        <v>44888</v>
      </c>
      <c r="B434" s="91" t="s">
        <v>168</v>
      </c>
      <c r="C434" s="232" t="s">
        <v>176</v>
      </c>
      <c r="D434" s="156" t="s">
        <v>1182</v>
      </c>
      <c r="E434" s="233">
        <v>106071.42</v>
      </c>
      <c r="F434" s="1"/>
    </row>
    <row r="435" spans="1:6" x14ac:dyDescent="0.25">
      <c r="A435" s="153">
        <v>44888</v>
      </c>
      <c r="B435" s="91" t="s">
        <v>168</v>
      </c>
      <c r="C435" s="232" t="s">
        <v>176</v>
      </c>
      <c r="D435" s="156" t="s">
        <v>1183</v>
      </c>
      <c r="E435" s="233">
        <v>106071.42</v>
      </c>
      <c r="F435" s="1"/>
    </row>
    <row r="436" spans="1:6" x14ac:dyDescent="0.25">
      <c r="A436" s="153">
        <v>44892</v>
      </c>
      <c r="B436" s="91" t="s">
        <v>201</v>
      </c>
      <c r="C436" s="232" t="s">
        <v>176</v>
      </c>
      <c r="D436" s="156" t="s">
        <v>1184</v>
      </c>
      <c r="E436" s="233">
        <v>130000</v>
      </c>
      <c r="F436" s="1"/>
    </row>
    <row r="437" spans="1:6" x14ac:dyDescent="0.25">
      <c r="A437" s="153">
        <v>44892</v>
      </c>
      <c r="B437" s="91" t="s">
        <v>201</v>
      </c>
      <c r="C437" s="232" t="s">
        <v>176</v>
      </c>
      <c r="D437" s="156" t="s">
        <v>1185</v>
      </c>
      <c r="E437" s="233">
        <v>162500</v>
      </c>
      <c r="F437" s="1"/>
    </row>
    <row r="438" spans="1:6" x14ac:dyDescent="0.25">
      <c r="A438" s="153">
        <v>44892</v>
      </c>
      <c r="B438" s="91" t="s">
        <v>201</v>
      </c>
      <c r="C438" s="232" t="s">
        <v>176</v>
      </c>
      <c r="D438" s="156" t="s">
        <v>1186</v>
      </c>
      <c r="E438" s="233">
        <v>162500</v>
      </c>
      <c r="F438" s="1"/>
    </row>
    <row r="439" spans="1:6" x14ac:dyDescent="0.25">
      <c r="A439" s="153">
        <v>44893</v>
      </c>
      <c r="B439" s="91" t="s">
        <v>201</v>
      </c>
      <c r="C439" s="232" t="s">
        <v>176</v>
      </c>
      <c r="D439" s="156" t="s">
        <v>1187</v>
      </c>
      <c r="E439" s="233">
        <v>97500</v>
      </c>
      <c r="F439" s="1"/>
    </row>
    <row r="440" spans="1:6" x14ac:dyDescent="0.25">
      <c r="A440" s="153">
        <v>44893</v>
      </c>
      <c r="B440" s="91" t="s">
        <v>201</v>
      </c>
      <c r="C440" s="232" t="s">
        <v>176</v>
      </c>
      <c r="D440" s="156" t="s">
        <v>1188</v>
      </c>
      <c r="E440" s="233">
        <v>65000</v>
      </c>
      <c r="F440" s="1"/>
    </row>
    <row r="441" spans="1:6" x14ac:dyDescent="0.25">
      <c r="A441" s="153">
        <v>44893</v>
      </c>
      <c r="B441" s="91" t="s">
        <v>201</v>
      </c>
      <c r="C441" s="232" t="s">
        <v>176</v>
      </c>
      <c r="D441" s="156" t="s">
        <v>1189</v>
      </c>
      <c r="E441" s="233">
        <v>32500</v>
      </c>
      <c r="F441" s="1"/>
    </row>
    <row r="442" spans="1:6" x14ac:dyDescent="0.25">
      <c r="A442" s="153">
        <v>44898</v>
      </c>
      <c r="B442" s="91" t="s">
        <v>168</v>
      </c>
      <c r="C442" s="232" t="s">
        <v>176</v>
      </c>
      <c r="D442" s="156" t="s">
        <v>1190</v>
      </c>
      <c r="E442" s="233">
        <v>106071.42</v>
      </c>
      <c r="F442" s="1"/>
    </row>
    <row r="443" spans="1:6" x14ac:dyDescent="0.25">
      <c r="A443" s="153">
        <v>44898</v>
      </c>
      <c r="B443" s="91" t="s">
        <v>168</v>
      </c>
      <c r="C443" s="232" t="s">
        <v>176</v>
      </c>
      <c r="D443" s="156" t="s">
        <v>1191</v>
      </c>
      <c r="E443" s="233">
        <v>106071.42</v>
      </c>
      <c r="F443" s="1"/>
    </row>
    <row r="444" spans="1:6" x14ac:dyDescent="0.25">
      <c r="A444" s="153">
        <v>44898</v>
      </c>
      <c r="B444" s="91" t="s">
        <v>201</v>
      </c>
      <c r="C444" s="232" t="s">
        <v>176</v>
      </c>
      <c r="D444" s="156" t="s">
        <v>1192</v>
      </c>
      <c r="E444" s="233">
        <v>165000</v>
      </c>
      <c r="F444" s="1"/>
    </row>
    <row r="445" spans="1:6" x14ac:dyDescent="0.25">
      <c r="A445" s="153">
        <v>44901</v>
      </c>
      <c r="B445" s="91" t="s">
        <v>168</v>
      </c>
      <c r="C445" s="232" t="s">
        <v>176</v>
      </c>
      <c r="D445" s="156" t="s">
        <v>1193</v>
      </c>
      <c r="E445" s="233">
        <v>106071.42</v>
      </c>
      <c r="F445" s="1"/>
    </row>
    <row r="446" spans="1:6" x14ac:dyDescent="0.25">
      <c r="A446" s="153">
        <v>44901</v>
      </c>
      <c r="B446" s="91" t="s">
        <v>201</v>
      </c>
      <c r="C446" s="232" t="s">
        <v>176</v>
      </c>
      <c r="D446" s="156" t="s">
        <v>1194</v>
      </c>
      <c r="E446" s="233">
        <v>19800</v>
      </c>
      <c r="F446" s="1"/>
    </row>
    <row r="447" spans="1:6" x14ac:dyDescent="0.25">
      <c r="A447" s="153">
        <v>44901</v>
      </c>
      <c r="B447" s="91" t="s">
        <v>201</v>
      </c>
      <c r="C447" s="232" t="s">
        <v>176</v>
      </c>
      <c r="D447" s="156" t="s">
        <v>1195</v>
      </c>
      <c r="E447" s="233">
        <v>19800</v>
      </c>
      <c r="F447" s="1"/>
    </row>
    <row r="448" spans="1:6" x14ac:dyDescent="0.25">
      <c r="A448" s="153">
        <v>44901</v>
      </c>
      <c r="B448" s="91" t="s">
        <v>201</v>
      </c>
      <c r="C448" s="232" t="s">
        <v>176</v>
      </c>
      <c r="D448" s="156" t="s">
        <v>1196</v>
      </c>
      <c r="E448" s="233">
        <v>19800</v>
      </c>
      <c r="F448" s="1"/>
    </row>
    <row r="449" spans="1:6" x14ac:dyDescent="0.25">
      <c r="A449" s="153">
        <v>44901</v>
      </c>
      <c r="B449" s="91" t="s">
        <v>201</v>
      </c>
      <c r="C449" s="232" t="s">
        <v>176</v>
      </c>
      <c r="D449" s="156" t="s">
        <v>1197</v>
      </c>
      <c r="E449" s="233">
        <v>66000</v>
      </c>
      <c r="F449" s="1"/>
    </row>
    <row r="450" spans="1:6" x14ac:dyDescent="0.25">
      <c r="A450" s="153">
        <v>44901</v>
      </c>
      <c r="B450" s="91" t="s">
        <v>201</v>
      </c>
      <c r="C450" s="232" t="s">
        <v>176</v>
      </c>
      <c r="D450" s="156" t="s">
        <v>1198</v>
      </c>
      <c r="E450" s="233">
        <v>66000</v>
      </c>
      <c r="F450" s="1"/>
    </row>
    <row r="451" spans="1:6" x14ac:dyDescent="0.25">
      <c r="A451" s="153">
        <v>44901</v>
      </c>
      <c r="B451" s="91" t="s">
        <v>201</v>
      </c>
      <c r="C451" s="232" t="s">
        <v>176</v>
      </c>
      <c r="D451" s="156" t="s">
        <v>1199</v>
      </c>
      <c r="E451" s="233">
        <v>79200</v>
      </c>
      <c r="F451" s="1"/>
    </row>
    <row r="452" spans="1:6" x14ac:dyDescent="0.25">
      <c r="A452" s="153">
        <v>44901</v>
      </c>
      <c r="B452" s="91" t="s">
        <v>201</v>
      </c>
      <c r="C452" s="232" t="s">
        <v>176</v>
      </c>
      <c r="D452" s="156" t="s">
        <v>1200</v>
      </c>
      <c r="E452" s="233">
        <v>79200</v>
      </c>
      <c r="F452" s="1"/>
    </row>
    <row r="453" spans="1:6" x14ac:dyDescent="0.25">
      <c r="A453" s="153">
        <v>44901</v>
      </c>
      <c r="B453" s="91" t="s">
        <v>201</v>
      </c>
      <c r="C453" s="232" t="s">
        <v>176</v>
      </c>
      <c r="D453" s="156" t="s">
        <v>1201</v>
      </c>
      <c r="E453" s="233">
        <v>79200</v>
      </c>
      <c r="F453" s="1"/>
    </row>
    <row r="454" spans="1:6" x14ac:dyDescent="0.25">
      <c r="A454" s="153">
        <v>44901</v>
      </c>
      <c r="B454" s="91" t="s">
        <v>201</v>
      </c>
      <c r="C454" s="232" t="s">
        <v>176</v>
      </c>
      <c r="D454" s="156" t="s">
        <v>1202</v>
      </c>
      <c r="E454" s="233">
        <v>66000</v>
      </c>
      <c r="F454" s="1"/>
    </row>
    <row r="455" spans="1:6" x14ac:dyDescent="0.25">
      <c r="A455" s="153">
        <v>44901</v>
      </c>
      <c r="B455" s="91" t="s">
        <v>201</v>
      </c>
      <c r="C455" s="232" t="s">
        <v>176</v>
      </c>
      <c r="D455" s="156" t="s">
        <v>1203</v>
      </c>
      <c r="E455" s="233">
        <v>79200</v>
      </c>
      <c r="F455" s="1"/>
    </row>
    <row r="456" spans="1:6" x14ac:dyDescent="0.25">
      <c r="A456" s="153">
        <v>44901</v>
      </c>
      <c r="B456" s="91" t="s">
        <v>201</v>
      </c>
      <c r="C456" s="232" t="s">
        <v>176</v>
      </c>
      <c r="D456" s="156" t="s">
        <v>1204</v>
      </c>
      <c r="E456" s="233">
        <v>66000</v>
      </c>
      <c r="F456" s="1"/>
    </row>
    <row r="457" spans="1:6" x14ac:dyDescent="0.25">
      <c r="A457" s="153">
        <v>44901</v>
      </c>
      <c r="B457" s="91" t="s">
        <v>201</v>
      </c>
      <c r="C457" s="232" t="s">
        <v>176</v>
      </c>
      <c r="D457" s="156" t="s">
        <v>1205</v>
      </c>
      <c r="E457" s="233">
        <v>19800</v>
      </c>
      <c r="F457" s="1"/>
    </row>
    <row r="458" spans="1:6" x14ac:dyDescent="0.25">
      <c r="A458" s="153">
        <v>44902</v>
      </c>
      <c r="B458" s="91" t="s">
        <v>168</v>
      </c>
      <c r="C458" s="232" t="s">
        <v>176</v>
      </c>
      <c r="D458" s="156" t="s">
        <v>1206</v>
      </c>
      <c r="E458" s="233">
        <v>106071.42</v>
      </c>
      <c r="F458" s="1"/>
    </row>
    <row r="459" spans="1:6" x14ac:dyDescent="0.25">
      <c r="A459" s="153">
        <v>44902</v>
      </c>
      <c r="B459" s="91" t="s">
        <v>201</v>
      </c>
      <c r="C459" s="232" t="s">
        <v>176</v>
      </c>
      <c r="D459" s="156" t="s">
        <v>1207</v>
      </c>
      <c r="E459" s="233">
        <v>82500</v>
      </c>
      <c r="F459" s="1"/>
    </row>
    <row r="460" spans="1:6" x14ac:dyDescent="0.25">
      <c r="A460" s="153">
        <v>44902</v>
      </c>
      <c r="B460" s="91" t="s">
        <v>201</v>
      </c>
      <c r="C460" s="232" t="s">
        <v>176</v>
      </c>
      <c r="D460" s="156" t="s">
        <v>1208</v>
      </c>
      <c r="E460" s="233">
        <v>82500</v>
      </c>
      <c r="F460" s="1"/>
    </row>
    <row r="461" spans="1:6" x14ac:dyDescent="0.25">
      <c r="A461" s="153">
        <v>44904</v>
      </c>
      <c r="B461" s="91" t="s">
        <v>201</v>
      </c>
      <c r="C461" s="232" t="s">
        <v>176</v>
      </c>
      <c r="D461" s="156" t="s">
        <v>1209</v>
      </c>
      <c r="E461" s="233">
        <v>82500</v>
      </c>
      <c r="F461" s="1"/>
    </row>
    <row r="462" spans="1:6" x14ac:dyDescent="0.25">
      <c r="A462" s="153">
        <v>44904</v>
      </c>
      <c r="B462" s="91" t="s">
        <v>201</v>
      </c>
      <c r="C462" s="232" t="s">
        <v>176</v>
      </c>
      <c r="D462" s="156" t="s">
        <v>1210</v>
      </c>
      <c r="E462" s="233">
        <v>82500</v>
      </c>
      <c r="F462" s="1"/>
    </row>
    <row r="463" spans="1:6" x14ac:dyDescent="0.25">
      <c r="A463" s="153">
        <v>44904</v>
      </c>
      <c r="B463" s="91" t="s">
        <v>201</v>
      </c>
      <c r="C463" s="232" t="s">
        <v>176</v>
      </c>
      <c r="D463" s="156" t="s">
        <v>1211</v>
      </c>
      <c r="E463" s="233">
        <v>66000</v>
      </c>
      <c r="F463" s="1"/>
    </row>
    <row r="464" spans="1:6" x14ac:dyDescent="0.25">
      <c r="A464" s="153">
        <v>44904</v>
      </c>
      <c r="B464" s="91" t="s">
        <v>201</v>
      </c>
      <c r="C464" s="232" t="s">
        <v>176</v>
      </c>
      <c r="D464" s="156" t="s">
        <v>1212</v>
      </c>
      <c r="E464" s="233">
        <v>99000</v>
      </c>
      <c r="F464" s="1"/>
    </row>
    <row r="465" spans="1:6" x14ac:dyDescent="0.25">
      <c r="A465" s="153">
        <v>44905</v>
      </c>
      <c r="B465" s="91" t="s">
        <v>201</v>
      </c>
      <c r="C465" s="232" t="s">
        <v>176</v>
      </c>
      <c r="D465" s="156" t="s">
        <v>1213</v>
      </c>
      <c r="E465" s="233">
        <v>16500</v>
      </c>
      <c r="F465" s="1"/>
    </row>
    <row r="466" spans="1:6" x14ac:dyDescent="0.25">
      <c r="A466" s="153">
        <v>44905</v>
      </c>
      <c r="B466" s="91" t="s">
        <v>201</v>
      </c>
      <c r="C466" s="232" t="s">
        <v>176</v>
      </c>
      <c r="D466" s="156" t="s">
        <v>1214</v>
      </c>
      <c r="E466" s="233">
        <v>66000</v>
      </c>
      <c r="F466" s="1"/>
    </row>
    <row r="467" spans="1:6" x14ac:dyDescent="0.25">
      <c r="A467" s="153">
        <v>44905</v>
      </c>
      <c r="B467" s="91" t="s">
        <v>201</v>
      </c>
      <c r="C467" s="232" t="s">
        <v>176</v>
      </c>
      <c r="D467" s="156" t="s">
        <v>1215</v>
      </c>
      <c r="E467" s="233">
        <v>66000</v>
      </c>
      <c r="F467" s="1"/>
    </row>
    <row r="468" spans="1:6" x14ac:dyDescent="0.25">
      <c r="A468" s="153">
        <v>44905</v>
      </c>
      <c r="B468" s="91" t="s">
        <v>201</v>
      </c>
      <c r="C468" s="232" t="s">
        <v>176</v>
      </c>
      <c r="D468" s="156" t="s">
        <v>1216</v>
      </c>
      <c r="E468" s="233">
        <v>66000</v>
      </c>
      <c r="F468" s="1"/>
    </row>
    <row r="469" spans="1:6" x14ac:dyDescent="0.25">
      <c r="A469" s="153">
        <v>44905</v>
      </c>
      <c r="B469" s="91" t="s">
        <v>201</v>
      </c>
      <c r="C469" s="232" t="s">
        <v>176</v>
      </c>
      <c r="D469" s="156" t="s">
        <v>1217</v>
      </c>
      <c r="E469" s="233">
        <v>99000</v>
      </c>
      <c r="F469" s="1"/>
    </row>
    <row r="470" spans="1:6" x14ac:dyDescent="0.25">
      <c r="A470" s="153">
        <v>44907</v>
      </c>
      <c r="B470" s="91" t="s">
        <v>201</v>
      </c>
      <c r="C470" s="232" t="s">
        <v>176</v>
      </c>
      <c r="D470" s="156" t="s">
        <v>1218</v>
      </c>
      <c r="E470" s="233">
        <v>16500</v>
      </c>
      <c r="F470" s="1"/>
    </row>
    <row r="471" spans="1:6" x14ac:dyDescent="0.25">
      <c r="A471" s="153">
        <v>44926</v>
      </c>
      <c r="B471" s="91" t="s">
        <v>168</v>
      </c>
      <c r="C471" s="232" t="s">
        <v>176</v>
      </c>
      <c r="D471" s="156" t="s">
        <v>1219</v>
      </c>
      <c r="E471" s="233">
        <v>106071.42</v>
      </c>
      <c r="F471" s="1"/>
    </row>
    <row r="472" spans="1:6" x14ac:dyDescent="0.25">
      <c r="A472" s="153">
        <v>44926</v>
      </c>
      <c r="B472" s="91" t="s">
        <v>168</v>
      </c>
      <c r="C472" s="232" t="s">
        <v>176</v>
      </c>
      <c r="D472" s="156" t="s">
        <v>1220</v>
      </c>
      <c r="E472" s="233">
        <v>106071.42</v>
      </c>
      <c r="F472" s="1"/>
    </row>
    <row r="473" spans="1:6" x14ac:dyDescent="0.25">
      <c r="A473" s="153">
        <v>44927</v>
      </c>
      <c r="B473" s="91" t="s">
        <v>548</v>
      </c>
      <c r="C473" s="232" t="s">
        <v>176</v>
      </c>
      <c r="D473" s="156" t="s">
        <v>1415</v>
      </c>
      <c r="E473" s="233">
        <v>106071.42</v>
      </c>
      <c r="F473" s="1"/>
    </row>
    <row r="474" spans="1:6" x14ac:dyDescent="0.25">
      <c r="A474" s="153">
        <v>44928</v>
      </c>
      <c r="B474" s="91" t="s">
        <v>548</v>
      </c>
      <c r="C474" s="232" t="s">
        <v>176</v>
      </c>
      <c r="D474" s="156" t="s">
        <v>1416</v>
      </c>
      <c r="E474" s="233">
        <v>106071.42</v>
      </c>
      <c r="F474" s="1"/>
    </row>
    <row r="475" spans="1:6" x14ac:dyDescent="0.25">
      <c r="A475" s="153">
        <v>44928</v>
      </c>
      <c r="B475" s="91" t="s">
        <v>548</v>
      </c>
      <c r="C475" s="232" t="s">
        <v>176</v>
      </c>
      <c r="D475" s="156" t="s">
        <v>1417</v>
      </c>
      <c r="E475" s="233">
        <v>106071.42</v>
      </c>
      <c r="F475" s="1"/>
    </row>
    <row r="476" spans="1:6" x14ac:dyDescent="0.25">
      <c r="A476" s="153">
        <v>44928</v>
      </c>
      <c r="B476" s="91" t="s">
        <v>548</v>
      </c>
      <c r="C476" s="232" t="s">
        <v>176</v>
      </c>
      <c r="D476" s="156" t="s">
        <v>1418</v>
      </c>
      <c r="E476" s="233">
        <v>106071.42</v>
      </c>
      <c r="F476" s="1"/>
    </row>
    <row r="477" spans="1:6" x14ac:dyDescent="0.25">
      <c r="A477" s="153">
        <v>44928</v>
      </c>
      <c r="B477" s="91" t="s">
        <v>201</v>
      </c>
      <c r="C477" s="232" t="s">
        <v>176</v>
      </c>
      <c r="D477" s="156" t="s">
        <v>1419</v>
      </c>
      <c r="E477" s="233">
        <v>165000</v>
      </c>
      <c r="F477" s="1"/>
    </row>
    <row r="478" spans="1:6" x14ac:dyDescent="0.25">
      <c r="A478" s="153">
        <v>44928</v>
      </c>
      <c r="B478" s="91" t="s">
        <v>201</v>
      </c>
      <c r="C478" s="232" t="s">
        <v>176</v>
      </c>
      <c r="D478" s="156" t="s">
        <v>1420</v>
      </c>
      <c r="E478" s="233">
        <v>165000</v>
      </c>
      <c r="F478" s="1"/>
    </row>
    <row r="479" spans="1:6" x14ac:dyDescent="0.25">
      <c r="A479" s="153">
        <v>44929</v>
      </c>
      <c r="B479" s="91" t="s">
        <v>201</v>
      </c>
      <c r="C479" s="232" t="s">
        <v>176</v>
      </c>
      <c r="D479" s="156" t="s">
        <v>1421</v>
      </c>
      <c r="E479" s="233">
        <v>165000</v>
      </c>
      <c r="F479" s="1"/>
    </row>
    <row r="480" spans="1:6" x14ac:dyDescent="0.25">
      <c r="A480" s="153">
        <v>44929</v>
      </c>
      <c r="B480" s="91" t="s">
        <v>201</v>
      </c>
      <c r="C480" s="232" t="s">
        <v>176</v>
      </c>
      <c r="D480" s="156" t="s">
        <v>1422</v>
      </c>
      <c r="E480" s="233">
        <v>165000</v>
      </c>
      <c r="F480" s="1"/>
    </row>
    <row r="481" spans="1:6" x14ac:dyDescent="0.25">
      <c r="A481" s="153">
        <v>44932</v>
      </c>
      <c r="B481" s="91" t="s">
        <v>201</v>
      </c>
      <c r="C481" s="232" t="s">
        <v>176</v>
      </c>
      <c r="D481" s="156" t="s">
        <v>1423</v>
      </c>
      <c r="E481" s="233">
        <v>165000</v>
      </c>
      <c r="F481" s="1"/>
    </row>
    <row r="482" spans="1:6" x14ac:dyDescent="0.25">
      <c r="A482" s="153">
        <v>44935</v>
      </c>
      <c r="B482" s="91" t="s">
        <v>201</v>
      </c>
      <c r="C482" s="232" t="s">
        <v>176</v>
      </c>
      <c r="D482" s="156" t="s">
        <v>1424</v>
      </c>
      <c r="E482" s="233">
        <v>165000</v>
      </c>
      <c r="F482" s="1"/>
    </row>
    <row r="483" spans="1:6" x14ac:dyDescent="0.25">
      <c r="A483" s="153">
        <v>44935</v>
      </c>
      <c r="B483" s="91" t="s">
        <v>201</v>
      </c>
      <c r="C483" s="232" t="s">
        <v>176</v>
      </c>
      <c r="D483" s="156" t="s">
        <v>1425</v>
      </c>
      <c r="E483" s="233">
        <v>165000</v>
      </c>
      <c r="F483" s="1"/>
    </row>
    <row r="484" spans="1:6" x14ac:dyDescent="0.25">
      <c r="A484" s="153">
        <v>44936</v>
      </c>
      <c r="B484" s="91" t="s">
        <v>201</v>
      </c>
      <c r="C484" s="232" t="s">
        <v>176</v>
      </c>
      <c r="D484" s="156" t="s">
        <v>1426</v>
      </c>
      <c r="E484" s="233">
        <v>165000</v>
      </c>
      <c r="F484" s="1"/>
    </row>
    <row r="485" spans="1:6" x14ac:dyDescent="0.25">
      <c r="A485" s="153">
        <v>44936</v>
      </c>
      <c r="B485" s="91" t="s">
        <v>201</v>
      </c>
      <c r="C485" s="232" t="s">
        <v>176</v>
      </c>
      <c r="D485" s="156" t="s">
        <v>1427</v>
      </c>
      <c r="E485" s="233">
        <v>82500</v>
      </c>
      <c r="F485" s="1"/>
    </row>
    <row r="486" spans="1:6" x14ac:dyDescent="0.25">
      <c r="A486" s="153">
        <v>44936</v>
      </c>
      <c r="B486" s="91" t="s">
        <v>201</v>
      </c>
      <c r="C486" s="232" t="s">
        <v>176</v>
      </c>
      <c r="D486" s="156" t="s">
        <v>1428</v>
      </c>
      <c r="E486" s="233">
        <v>165000</v>
      </c>
      <c r="F486" s="1"/>
    </row>
    <row r="487" spans="1:6" x14ac:dyDescent="0.25">
      <c r="A487" s="153">
        <v>44936</v>
      </c>
      <c r="B487" s="91" t="s">
        <v>201</v>
      </c>
      <c r="C487" s="232" t="s">
        <v>176</v>
      </c>
      <c r="D487" s="156" t="s">
        <v>1429</v>
      </c>
      <c r="E487" s="233">
        <v>82500</v>
      </c>
      <c r="F487" s="1"/>
    </row>
    <row r="488" spans="1:6" x14ac:dyDescent="0.25">
      <c r="A488" s="153">
        <v>44936</v>
      </c>
      <c r="B488" s="91" t="s">
        <v>201</v>
      </c>
      <c r="C488" s="232" t="s">
        <v>176</v>
      </c>
      <c r="D488" s="156" t="s">
        <v>1430</v>
      </c>
      <c r="E488" s="233">
        <v>82500</v>
      </c>
      <c r="F488" s="1"/>
    </row>
    <row r="489" spans="1:6" x14ac:dyDescent="0.25">
      <c r="A489" s="153">
        <v>44936</v>
      </c>
      <c r="B489" s="91" t="s">
        <v>201</v>
      </c>
      <c r="C489" s="232" t="s">
        <v>176</v>
      </c>
      <c r="D489" s="156" t="s">
        <v>1431</v>
      </c>
      <c r="E489" s="233">
        <v>165000</v>
      </c>
      <c r="F489" s="1"/>
    </row>
    <row r="490" spans="1:6" x14ac:dyDescent="0.25">
      <c r="A490" s="153">
        <v>44936</v>
      </c>
      <c r="B490" s="91" t="s">
        <v>201</v>
      </c>
      <c r="C490" s="232" t="s">
        <v>176</v>
      </c>
      <c r="D490" s="156" t="s">
        <v>1432</v>
      </c>
      <c r="E490" s="233">
        <v>165000</v>
      </c>
      <c r="F490" s="1"/>
    </row>
    <row r="491" spans="1:6" x14ac:dyDescent="0.25">
      <c r="A491" s="153">
        <v>44936</v>
      </c>
      <c r="B491" s="91" t="s">
        <v>201</v>
      </c>
      <c r="C491" s="232" t="s">
        <v>176</v>
      </c>
      <c r="D491" s="156" t="s">
        <v>1433</v>
      </c>
      <c r="E491" s="233">
        <v>165000</v>
      </c>
      <c r="F491" s="1"/>
    </row>
    <row r="492" spans="1:6" x14ac:dyDescent="0.25">
      <c r="A492" s="153">
        <v>44937</v>
      </c>
      <c r="B492" s="91" t="s">
        <v>201</v>
      </c>
      <c r="C492" s="232" t="s">
        <v>176</v>
      </c>
      <c r="D492" s="156" t="s">
        <v>1434</v>
      </c>
      <c r="E492" s="233">
        <v>82500</v>
      </c>
      <c r="F492" s="1"/>
    </row>
    <row r="493" spans="1:6" x14ac:dyDescent="0.25">
      <c r="A493" s="153">
        <v>44939</v>
      </c>
      <c r="B493" s="91" t="s">
        <v>201</v>
      </c>
      <c r="C493" s="232" t="s">
        <v>176</v>
      </c>
      <c r="D493" s="156" t="s">
        <v>1435</v>
      </c>
      <c r="E493" s="233">
        <v>165000</v>
      </c>
      <c r="F493" s="1"/>
    </row>
    <row r="494" spans="1:6" x14ac:dyDescent="0.25">
      <c r="A494" s="153">
        <v>44942</v>
      </c>
      <c r="B494" s="91" t="s">
        <v>201</v>
      </c>
      <c r="C494" s="232" t="s">
        <v>176</v>
      </c>
      <c r="D494" s="156" t="s">
        <v>1436</v>
      </c>
      <c r="E494" s="233">
        <v>165000</v>
      </c>
      <c r="F494" s="1"/>
    </row>
    <row r="495" spans="1:6" x14ac:dyDescent="0.25">
      <c r="A495" s="153">
        <v>44942</v>
      </c>
      <c r="B495" s="91" t="s">
        <v>201</v>
      </c>
      <c r="C495" s="232" t="s">
        <v>176</v>
      </c>
      <c r="D495" s="156" t="s">
        <v>1437</v>
      </c>
      <c r="E495" s="233">
        <v>165000</v>
      </c>
      <c r="F495" s="1"/>
    </row>
    <row r="496" spans="1:6" x14ac:dyDescent="0.25">
      <c r="A496" s="153">
        <v>44942</v>
      </c>
      <c r="B496" s="91" t="s">
        <v>201</v>
      </c>
      <c r="C496" s="232" t="s">
        <v>176</v>
      </c>
      <c r="D496" s="156" t="s">
        <v>1438</v>
      </c>
      <c r="E496" s="233">
        <v>165000</v>
      </c>
      <c r="F496" s="1"/>
    </row>
    <row r="497" spans="1:6" x14ac:dyDescent="0.25">
      <c r="A497" s="153">
        <v>44942</v>
      </c>
      <c r="B497" s="91" t="s">
        <v>548</v>
      </c>
      <c r="C497" s="232" t="s">
        <v>176</v>
      </c>
      <c r="D497" s="156" t="s">
        <v>1439</v>
      </c>
      <c r="E497" s="233">
        <v>108571.42</v>
      </c>
      <c r="F497" s="1"/>
    </row>
    <row r="498" spans="1:6" x14ac:dyDescent="0.25">
      <c r="A498" s="153">
        <v>44942</v>
      </c>
      <c r="B498" s="91" t="s">
        <v>548</v>
      </c>
      <c r="C498" s="232" t="s">
        <v>176</v>
      </c>
      <c r="D498" s="156" t="s">
        <v>1440</v>
      </c>
      <c r="E498" s="233">
        <v>108571.42</v>
      </c>
      <c r="F498" s="1"/>
    </row>
    <row r="499" spans="1:6" x14ac:dyDescent="0.25">
      <c r="A499" s="153">
        <v>44943</v>
      </c>
      <c r="B499" s="91" t="s">
        <v>201</v>
      </c>
      <c r="C499" s="232" t="s">
        <v>176</v>
      </c>
      <c r="D499" s="156" t="s">
        <v>1441</v>
      </c>
      <c r="E499" s="233">
        <v>165000</v>
      </c>
      <c r="F499" s="1"/>
    </row>
    <row r="500" spans="1:6" x14ac:dyDescent="0.25">
      <c r="A500" s="153">
        <v>44943</v>
      </c>
      <c r="B500" s="91" t="s">
        <v>201</v>
      </c>
      <c r="C500" s="232" t="s">
        <v>176</v>
      </c>
      <c r="D500" s="156" t="s">
        <v>1442</v>
      </c>
      <c r="E500" s="233">
        <v>165000</v>
      </c>
      <c r="F500" s="1"/>
    </row>
    <row r="501" spans="1:6" x14ac:dyDescent="0.25">
      <c r="A501" s="153">
        <v>44944</v>
      </c>
      <c r="B501" s="91" t="s">
        <v>201</v>
      </c>
      <c r="C501" s="232" t="s">
        <v>176</v>
      </c>
      <c r="D501" s="156" t="s">
        <v>1443</v>
      </c>
      <c r="E501" s="233">
        <v>165000</v>
      </c>
      <c r="F501" s="1"/>
    </row>
    <row r="502" spans="1:6" x14ac:dyDescent="0.25">
      <c r="A502" s="153">
        <v>44944</v>
      </c>
      <c r="B502" s="91" t="s">
        <v>201</v>
      </c>
      <c r="C502" s="232" t="s">
        <v>176</v>
      </c>
      <c r="D502" s="156" t="s">
        <v>1444</v>
      </c>
      <c r="E502" s="233">
        <v>165000</v>
      </c>
      <c r="F502" s="1"/>
    </row>
    <row r="503" spans="1:6" x14ac:dyDescent="0.25">
      <c r="A503" s="153">
        <v>44945</v>
      </c>
      <c r="B503" s="91" t="s">
        <v>201</v>
      </c>
      <c r="C503" s="232" t="s">
        <v>176</v>
      </c>
      <c r="D503" s="156" t="s">
        <v>1445</v>
      </c>
      <c r="E503" s="233">
        <v>165000</v>
      </c>
      <c r="F503" s="1"/>
    </row>
    <row r="504" spans="1:6" x14ac:dyDescent="0.25">
      <c r="A504" s="153">
        <v>44945</v>
      </c>
      <c r="B504" s="91" t="s">
        <v>201</v>
      </c>
      <c r="C504" s="232" t="s">
        <v>176</v>
      </c>
      <c r="D504" s="156" t="s">
        <v>1446</v>
      </c>
      <c r="E504" s="233">
        <v>165000</v>
      </c>
      <c r="F504" s="1"/>
    </row>
    <row r="505" spans="1:6" x14ac:dyDescent="0.25">
      <c r="A505" s="153">
        <v>44945</v>
      </c>
      <c r="B505" s="91" t="s">
        <v>548</v>
      </c>
      <c r="C505" s="232" t="s">
        <v>176</v>
      </c>
      <c r="D505" s="156" t="s">
        <v>1447</v>
      </c>
      <c r="E505" s="233">
        <v>108571.42</v>
      </c>
      <c r="F505" s="1"/>
    </row>
    <row r="506" spans="1:6" x14ac:dyDescent="0.25">
      <c r="A506" s="153">
        <v>44946</v>
      </c>
      <c r="B506" s="91" t="s">
        <v>201</v>
      </c>
      <c r="C506" s="232" t="s">
        <v>176</v>
      </c>
      <c r="D506" s="156" t="s">
        <v>1448</v>
      </c>
      <c r="E506" s="233">
        <v>165000</v>
      </c>
      <c r="F506" s="1"/>
    </row>
    <row r="507" spans="1:6" x14ac:dyDescent="0.25">
      <c r="A507" s="153">
        <v>44946</v>
      </c>
      <c r="B507" s="91" t="s">
        <v>548</v>
      </c>
      <c r="C507" s="232" t="s">
        <v>176</v>
      </c>
      <c r="D507" s="156" t="s">
        <v>1449</v>
      </c>
      <c r="E507" s="233">
        <v>108571.42</v>
      </c>
      <c r="F507" s="1"/>
    </row>
    <row r="508" spans="1:6" x14ac:dyDescent="0.25">
      <c r="A508" s="153">
        <v>44947</v>
      </c>
      <c r="B508" s="91" t="s">
        <v>201</v>
      </c>
      <c r="C508" s="232" t="s">
        <v>176</v>
      </c>
      <c r="D508" s="156" t="s">
        <v>1450</v>
      </c>
      <c r="E508" s="233">
        <v>165000</v>
      </c>
      <c r="F508" s="1"/>
    </row>
    <row r="509" spans="1:6" x14ac:dyDescent="0.25">
      <c r="A509" s="153">
        <v>44947</v>
      </c>
      <c r="B509" s="91" t="s">
        <v>201</v>
      </c>
      <c r="C509" s="232" t="s">
        <v>176</v>
      </c>
      <c r="D509" s="156" t="s">
        <v>1451</v>
      </c>
      <c r="E509" s="233">
        <v>165000</v>
      </c>
      <c r="F509" s="1"/>
    </row>
    <row r="510" spans="1:6" x14ac:dyDescent="0.25">
      <c r="A510" s="153">
        <v>44947</v>
      </c>
      <c r="B510" s="91" t="s">
        <v>201</v>
      </c>
      <c r="C510" s="232" t="s">
        <v>176</v>
      </c>
      <c r="D510" s="156" t="s">
        <v>1452</v>
      </c>
      <c r="E510" s="233">
        <v>165000</v>
      </c>
      <c r="F510" s="1"/>
    </row>
    <row r="511" spans="1:6" x14ac:dyDescent="0.25">
      <c r="A511" s="153">
        <v>44951</v>
      </c>
      <c r="B511" s="91" t="s">
        <v>201</v>
      </c>
      <c r="C511" s="232" t="s">
        <v>176</v>
      </c>
      <c r="D511" s="156" t="s">
        <v>1453</v>
      </c>
      <c r="E511" s="233">
        <v>66000</v>
      </c>
      <c r="F511" s="1"/>
    </row>
    <row r="512" spans="1:6" x14ac:dyDescent="0.25">
      <c r="A512" s="153">
        <v>44951</v>
      </c>
      <c r="B512" s="91" t="s">
        <v>201</v>
      </c>
      <c r="C512" s="232" t="s">
        <v>176</v>
      </c>
      <c r="D512" s="156" t="s">
        <v>1454</v>
      </c>
      <c r="E512" s="233">
        <v>66000</v>
      </c>
      <c r="F512" s="1"/>
    </row>
    <row r="513" spans="1:6" x14ac:dyDescent="0.25">
      <c r="A513" s="153">
        <v>44951</v>
      </c>
      <c r="B513" s="91" t="s">
        <v>201</v>
      </c>
      <c r="C513" s="232" t="s">
        <v>176</v>
      </c>
      <c r="D513" s="156" t="s">
        <v>1455</v>
      </c>
      <c r="E513" s="233">
        <v>66000</v>
      </c>
      <c r="F513" s="1"/>
    </row>
    <row r="514" spans="1:6" x14ac:dyDescent="0.25">
      <c r="A514" s="153">
        <v>44951</v>
      </c>
      <c r="B514" s="91" t="s">
        <v>201</v>
      </c>
      <c r="C514" s="232" t="s">
        <v>176</v>
      </c>
      <c r="D514" s="156" t="s">
        <v>1456</v>
      </c>
      <c r="E514" s="233">
        <v>66000</v>
      </c>
      <c r="F514" s="1"/>
    </row>
    <row r="515" spans="1:6" x14ac:dyDescent="0.25">
      <c r="A515" s="153">
        <v>44951</v>
      </c>
      <c r="B515" s="91" t="s">
        <v>201</v>
      </c>
      <c r="C515" s="232" t="s">
        <v>176</v>
      </c>
      <c r="D515" s="156" t="s">
        <v>1457</v>
      </c>
      <c r="E515" s="233">
        <v>66000</v>
      </c>
      <c r="F515" s="1"/>
    </row>
    <row r="516" spans="1:6" x14ac:dyDescent="0.25">
      <c r="A516" s="153">
        <v>44953</v>
      </c>
      <c r="B516" s="91" t="s">
        <v>545</v>
      </c>
      <c r="C516" s="232" t="s">
        <v>176</v>
      </c>
      <c r="D516" s="156" t="s">
        <v>1458</v>
      </c>
      <c r="E516" s="233">
        <v>66000</v>
      </c>
      <c r="F516" s="1"/>
    </row>
    <row r="517" spans="1:6" x14ac:dyDescent="0.25">
      <c r="A517" s="153">
        <v>44953</v>
      </c>
      <c r="B517" s="91" t="s">
        <v>201</v>
      </c>
      <c r="C517" s="232" t="s">
        <v>176</v>
      </c>
      <c r="D517" s="156" t="s">
        <v>1458</v>
      </c>
      <c r="E517" s="233">
        <v>66000</v>
      </c>
      <c r="F517" s="1"/>
    </row>
    <row r="518" spans="1:6" x14ac:dyDescent="0.25">
      <c r="A518" s="153">
        <v>44953</v>
      </c>
      <c r="B518" s="91" t="s">
        <v>201</v>
      </c>
      <c r="C518" s="232" t="s">
        <v>176</v>
      </c>
      <c r="D518" s="156" t="s">
        <v>1459</v>
      </c>
      <c r="E518" s="233">
        <v>66000</v>
      </c>
      <c r="F518" s="1"/>
    </row>
    <row r="519" spans="1:6" x14ac:dyDescent="0.25">
      <c r="A519" s="153">
        <v>44953</v>
      </c>
      <c r="B519" s="91" t="s">
        <v>201</v>
      </c>
      <c r="C519" s="232" t="s">
        <v>176</v>
      </c>
      <c r="D519" s="156" t="s">
        <v>1460</v>
      </c>
      <c r="E519" s="233">
        <v>33000</v>
      </c>
      <c r="F519" s="1"/>
    </row>
    <row r="520" spans="1:6" x14ac:dyDescent="0.25">
      <c r="A520" s="153">
        <v>44953</v>
      </c>
      <c r="B520" s="91" t="s">
        <v>201</v>
      </c>
      <c r="C520" s="232" t="s">
        <v>176</v>
      </c>
      <c r="D520" s="156" t="s">
        <v>1461</v>
      </c>
      <c r="E520" s="233">
        <v>33000</v>
      </c>
      <c r="F520" s="1"/>
    </row>
    <row r="521" spans="1:6" x14ac:dyDescent="0.25">
      <c r="A521" s="153">
        <v>44953</v>
      </c>
      <c r="B521" s="91" t="s">
        <v>201</v>
      </c>
      <c r="C521" s="232" t="s">
        <v>176</v>
      </c>
      <c r="D521" s="156" t="s">
        <v>1462</v>
      </c>
      <c r="E521" s="233">
        <v>66000</v>
      </c>
      <c r="F521" s="1"/>
    </row>
    <row r="522" spans="1:6" x14ac:dyDescent="0.25">
      <c r="A522" s="153">
        <v>44953</v>
      </c>
      <c r="B522" s="91" t="s">
        <v>201</v>
      </c>
      <c r="C522" s="232" t="s">
        <v>176</v>
      </c>
      <c r="D522" s="156" t="s">
        <v>1463</v>
      </c>
      <c r="E522" s="233">
        <v>66000</v>
      </c>
      <c r="F522" s="1"/>
    </row>
    <row r="523" spans="1:6" x14ac:dyDescent="0.25">
      <c r="A523" s="153">
        <v>44954</v>
      </c>
      <c r="B523" s="91" t="s">
        <v>201</v>
      </c>
      <c r="C523" s="232" t="s">
        <v>176</v>
      </c>
      <c r="D523" s="156" t="s">
        <v>1464</v>
      </c>
      <c r="E523" s="233">
        <v>66000</v>
      </c>
      <c r="F523" s="1"/>
    </row>
    <row r="524" spans="1:6" x14ac:dyDescent="0.25">
      <c r="A524" s="153">
        <v>44954</v>
      </c>
      <c r="B524" s="91" t="s">
        <v>201</v>
      </c>
      <c r="C524" s="232" t="s">
        <v>176</v>
      </c>
      <c r="D524" s="156" t="s">
        <v>1465</v>
      </c>
      <c r="E524" s="233">
        <v>99000</v>
      </c>
      <c r="F524" s="1"/>
    </row>
    <row r="525" spans="1:6" x14ac:dyDescent="0.25">
      <c r="A525" s="153">
        <v>44956</v>
      </c>
      <c r="B525" s="91" t="s">
        <v>548</v>
      </c>
      <c r="C525" s="232" t="s">
        <v>176</v>
      </c>
      <c r="D525" s="156" t="s">
        <v>1466</v>
      </c>
      <c r="E525" s="233">
        <v>108571.42</v>
      </c>
      <c r="F525" s="1"/>
    </row>
    <row r="526" spans="1:6" x14ac:dyDescent="0.25">
      <c r="A526" s="153">
        <v>44956</v>
      </c>
      <c r="B526" s="91" t="s">
        <v>548</v>
      </c>
      <c r="C526" s="232" t="s">
        <v>176</v>
      </c>
      <c r="D526" s="156" t="s">
        <v>1467</v>
      </c>
      <c r="E526" s="233">
        <v>108571.42</v>
      </c>
      <c r="F526" s="1"/>
    </row>
    <row r="527" spans="1:6" x14ac:dyDescent="0.25">
      <c r="A527" s="153">
        <v>44956</v>
      </c>
      <c r="B527" s="91" t="s">
        <v>201</v>
      </c>
      <c r="C527" s="232" t="s">
        <v>176</v>
      </c>
      <c r="D527" s="156" t="s">
        <v>1468</v>
      </c>
      <c r="E527" s="233">
        <v>99000</v>
      </c>
      <c r="F527" s="1"/>
    </row>
    <row r="528" spans="1:6" x14ac:dyDescent="0.25">
      <c r="A528" s="153">
        <v>44956</v>
      </c>
      <c r="B528" s="91" t="s">
        <v>201</v>
      </c>
      <c r="C528" s="232" t="s">
        <v>176</v>
      </c>
      <c r="D528" s="156" t="s">
        <v>1469</v>
      </c>
      <c r="E528" s="233">
        <v>66000</v>
      </c>
      <c r="F528" s="1"/>
    </row>
    <row r="529" spans="1:6" x14ac:dyDescent="0.25">
      <c r="A529" s="153">
        <v>44957</v>
      </c>
      <c r="B529" s="91" t="s">
        <v>201</v>
      </c>
      <c r="C529" s="232" t="s">
        <v>176</v>
      </c>
      <c r="D529" s="156" t="s">
        <v>1470</v>
      </c>
      <c r="E529" s="233">
        <v>66000</v>
      </c>
      <c r="F529" s="1"/>
    </row>
    <row r="530" spans="1:6" x14ac:dyDescent="0.25">
      <c r="A530" s="153">
        <v>44957</v>
      </c>
      <c r="B530" s="91" t="s">
        <v>201</v>
      </c>
      <c r="C530" s="232" t="s">
        <v>176</v>
      </c>
      <c r="D530" s="156" t="s">
        <v>1471</v>
      </c>
      <c r="E530" s="233">
        <v>99000</v>
      </c>
      <c r="F530" s="1"/>
    </row>
    <row r="531" spans="1:6" x14ac:dyDescent="0.25">
      <c r="A531" s="153">
        <v>44959</v>
      </c>
      <c r="B531" s="91" t="s">
        <v>201</v>
      </c>
      <c r="C531" s="232" t="s">
        <v>176</v>
      </c>
      <c r="D531" s="156" t="s">
        <v>1472</v>
      </c>
      <c r="E531" s="233">
        <v>33000</v>
      </c>
      <c r="F531" s="1"/>
    </row>
    <row r="532" spans="1:6" x14ac:dyDescent="0.25">
      <c r="A532" s="153">
        <v>44959</v>
      </c>
      <c r="B532" s="91" t="s">
        <v>201</v>
      </c>
      <c r="C532" s="232" t="s">
        <v>176</v>
      </c>
      <c r="D532" s="156" t="s">
        <v>1473</v>
      </c>
      <c r="E532" s="233">
        <v>66000</v>
      </c>
      <c r="F532" s="1"/>
    </row>
    <row r="533" spans="1:6" x14ac:dyDescent="0.25">
      <c r="A533" s="153">
        <v>44959</v>
      </c>
      <c r="B533" s="91" t="s">
        <v>201</v>
      </c>
      <c r="C533" s="232" t="s">
        <v>176</v>
      </c>
      <c r="D533" s="156" t="s">
        <v>1474</v>
      </c>
      <c r="E533" s="233">
        <v>165000</v>
      </c>
      <c r="F533" s="1"/>
    </row>
    <row r="534" spans="1:6" x14ac:dyDescent="0.25">
      <c r="A534" s="153">
        <v>44959</v>
      </c>
      <c r="B534" s="91" t="s">
        <v>201</v>
      </c>
      <c r="C534" s="232" t="s">
        <v>176</v>
      </c>
      <c r="D534" s="156" t="s">
        <v>1475</v>
      </c>
      <c r="E534" s="233">
        <v>33000</v>
      </c>
      <c r="F534" s="1"/>
    </row>
    <row r="535" spans="1:6" x14ac:dyDescent="0.25">
      <c r="A535" s="153">
        <v>44959</v>
      </c>
      <c r="B535" s="91" t="s">
        <v>201</v>
      </c>
      <c r="C535" s="232" t="s">
        <v>176</v>
      </c>
      <c r="D535" s="156" t="s">
        <v>1476</v>
      </c>
      <c r="E535" s="233">
        <v>33000</v>
      </c>
      <c r="F535" s="1"/>
    </row>
    <row r="536" spans="1:6" x14ac:dyDescent="0.25">
      <c r="A536" s="153">
        <v>44959</v>
      </c>
      <c r="B536" s="91" t="s">
        <v>201</v>
      </c>
      <c r="C536" s="232" t="s">
        <v>176</v>
      </c>
      <c r="D536" s="156" t="s">
        <v>1477</v>
      </c>
      <c r="E536" s="233">
        <v>99000</v>
      </c>
      <c r="F536" s="1"/>
    </row>
    <row r="537" spans="1:6" x14ac:dyDescent="0.25">
      <c r="A537" s="153">
        <v>44959</v>
      </c>
      <c r="B537" s="91" t="s">
        <v>201</v>
      </c>
      <c r="C537" s="232" t="s">
        <v>176</v>
      </c>
      <c r="D537" s="156" t="s">
        <v>1478</v>
      </c>
      <c r="E537" s="233">
        <v>66000</v>
      </c>
      <c r="F537" s="1"/>
    </row>
    <row r="538" spans="1:6" x14ac:dyDescent="0.25">
      <c r="A538" s="153">
        <v>44959</v>
      </c>
      <c r="B538" s="91" t="s">
        <v>201</v>
      </c>
      <c r="C538" s="232" t="s">
        <v>176</v>
      </c>
      <c r="D538" s="156" t="s">
        <v>1479</v>
      </c>
      <c r="E538" s="233">
        <v>99000</v>
      </c>
      <c r="F538" s="1"/>
    </row>
    <row r="539" spans="1:6" x14ac:dyDescent="0.25">
      <c r="A539" s="153">
        <v>44959</v>
      </c>
      <c r="B539" s="91" t="s">
        <v>201</v>
      </c>
      <c r="C539" s="232" t="s">
        <v>176</v>
      </c>
      <c r="D539" s="156" t="s">
        <v>1480</v>
      </c>
      <c r="E539" s="233">
        <v>165000</v>
      </c>
      <c r="F539" s="1"/>
    </row>
    <row r="540" spans="1:6" x14ac:dyDescent="0.25">
      <c r="A540" s="153">
        <v>44960</v>
      </c>
      <c r="B540" s="91" t="s">
        <v>201</v>
      </c>
      <c r="C540" s="232" t="s">
        <v>176</v>
      </c>
      <c r="D540" s="156" t="s">
        <v>1481</v>
      </c>
      <c r="E540" s="233">
        <v>165000</v>
      </c>
      <c r="F540" s="1"/>
    </row>
    <row r="541" spans="1:6" x14ac:dyDescent="0.25">
      <c r="A541" s="153">
        <v>44960</v>
      </c>
      <c r="B541" s="91" t="s">
        <v>201</v>
      </c>
      <c r="C541" s="232" t="s">
        <v>176</v>
      </c>
      <c r="D541" s="156" t="s">
        <v>1482</v>
      </c>
      <c r="E541" s="233">
        <v>165000</v>
      </c>
      <c r="F541" s="1"/>
    </row>
    <row r="542" spans="1:6" x14ac:dyDescent="0.25">
      <c r="A542" s="153">
        <v>44960</v>
      </c>
      <c r="B542" s="91" t="s">
        <v>201</v>
      </c>
      <c r="C542" s="232" t="s">
        <v>176</v>
      </c>
      <c r="D542" s="156" t="s">
        <v>1483</v>
      </c>
      <c r="E542" s="233">
        <v>165000</v>
      </c>
      <c r="F542" s="1"/>
    </row>
    <row r="543" spans="1:6" x14ac:dyDescent="0.25">
      <c r="A543" s="153">
        <v>44960</v>
      </c>
      <c r="B543" s="91" t="s">
        <v>201</v>
      </c>
      <c r="C543" s="232" t="s">
        <v>176</v>
      </c>
      <c r="D543" s="156" t="s">
        <v>1484</v>
      </c>
      <c r="E543" s="233">
        <v>66000</v>
      </c>
      <c r="F543" s="1"/>
    </row>
    <row r="544" spans="1:6" x14ac:dyDescent="0.25">
      <c r="A544" s="153">
        <v>44960</v>
      </c>
      <c r="B544" s="91" t="s">
        <v>548</v>
      </c>
      <c r="C544" s="232" t="s">
        <v>176</v>
      </c>
      <c r="D544" s="156" t="s">
        <v>1485</v>
      </c>
      <c r="E544" s="233">
        <v>108571.42</v>
      </c>
      <c r="F544" s="1"/>
    </row>
    <row r="545" spans="1:6" x14ac:dyDescent="0.25">
      <c r="A545" s="153">
        <v>44960</v>
      </c>
      <c r="B545" s="91" t="s">
        <v>548</v>
      </c>
      <c r="C545" s="232" t="s">
        <v>176</v>
      </c>
      <c r="D545" s="156" t="s">
        <v>1486</v>
      </c>
      <c r="E545" s="233">
        <v>108571.42</v>
      </c>
      <c r="F545" s="1"/>
    </row>
    <row r="546" spans="1:6" x14ac:dyDescent="0.25">
      <c r="A546" s="153">
        <v>44963</v>
      </c>
      <c r="B546" s="91" t="s">
        <v>201</v>
      </c>
      <c r="C546" s="232" t="s">
        <v>176</v>
      </c>
      <c r="D546" s="156" t="s">
        <v>1487</v>
      </c>
      <c r="E546" s="233">
        <v>165000</v>
      </c>
      <c r="F546" s="1"/>
    </row>
    <row r="547" spans="1:6" x14ac:dyDescent="0.25">
      <c r="A547" s="153">
        <v>44963</v>
      </c>
      <c r="B547" s="91" t="s">
        <v>201</v>
      </c>
      <c r="C547" s="232" t="s">
        <v>176</v>
      </c>
      <c r="D547" s="156" t="s">
        <v>1488</v>
      </c>
      <c r="E547" s="233">
        <v>165000</v>
      </c>
      <c r="F547" s="1"/>
    </row>
    <row r="548" spans="1:6" x14ac:dyDescent="0.25">
      <c r="A548" s="153">
        <v>44963</v>
      </c>
      <c r="B548" s="91" t="s">
        <v>201</v>
      </c>
      <c r="C548" s="232" t="s">
        <v>176</v>
      </c>
      <c r="D548" s="156" t="s">
        <v>1489</v>
      </c>
      <c r="E548" s="233">
        <v>165000</v>
      </c>
      <c r="F548" s="1"/>
    </row>
    <row r="549" spans="1:6" x14ac:dyDescent="0.25">
      <c r="A549" s="153">
        <v>44963</v>
      </c>
      <c r="B549" s="91" t="s">
        <v>201</v>
      </c>
      <c r="C549" s="232" t="s">
        <v>176</v>
      </c>
      <c r="D549" s="156" t="s">
        <v>1490</v>
      </c>
      <c r="E549" s="233">
        <v>165000</v>
      </c>
      <c r="F549" s="1"/>
    </row>
    <row r="550" spans="1:6" x14ac:dyDescent="0.25">
      <c r="A550" s="153">
        <v>44964</v>
      </c>
      <c r="B550" s="91" t="s">
        <v>548</v>
      </c>
      <c r="C550" s="232" t="s">
        <v>176</v>
      </c>
      <c r="D550" s="156" t="s">
        <v>1491</v>
      </c>
      <c r="E550" s="233">
        <v>108571.42</v>
      </c>
      <c r="F550" s="1"/>
    </row>
    <row r="551" spans="1:6" x14ac:dyDescent="0.25">
      <c r="A551" s="153">
        <v>44964</v>
      </c>
      <c r="B551" s="91" t="s">
        <v>548</v>
      </c>
      <c r="C551" s="232" t="s">
        <v>176</v>
      </c>
      <c r="D551" s="156" t="s">
        <v>1492</v>
      </c>
      <c r="E551" s="233">
        <v>108571.42</v>
      </c>
      <c r="F551" s="1"/>
    </row>
    <row r="552" spans="1:6" x14ac:dyDescent="0.25">
      <c r="A552" s="153">
        <v>44965</v>
      </c>
      <c r="B552" s="91" t="s">
        <v>548</v>
      </c>
      <c r="C552" s="232" t="s">
        <v>176</v>
      </c>
      <c r="D552" s="156" t="s">
        <v>1493</v>
      </c>
      <c r="E552" s="233">
        <v>108571.42</v>
      </c>
      <c r="F552" s="1"/>
    </row>
    <row r="553" spans="1:6" x14ac:dyDescent="0.25">
      <c r="A553" s="153">
        <v>44965</v>
      </c>
      <c r="B553" s="91" t="s">
        <v>548</v>
      </c>
      <c r="C553" s="232" t="s">
        <v>176</v>
      </c>
      <c r="D553" s="156" t="s">
        <v>1494</v>
      </c>
      <c r="E553" s="233">
        <v>108571.42</v>
      </c>
      <c r="F553" s="1"/>
    </row>
    <row r="554" spans="1:6" x14ac:dyDescent="0.25">
      <c r="A554" s="153">
        <v>44966</v>
      </c>
      <c r="B554" s="91" t="s">
        <v>201</v>
      </c>
      <c r="C554" s="232" t="s">
        <v>176</v>
      </c>
      <c r="D554" s="156" t="s">
        <v>1495</v>
      </c>
      <c r="E554" s="233">
        <v>165000</v>
      </c>
      <c r="F554" s="1"/>
    </row>
    <row r="555" spans="1:6" x14ac:dyDescent="0.25">
      <c r="A555" s="153">
        <v>44966</v>
      </c>
      <c r="B555" s="91" t="s">
        <v>201</v>
      </c>
      <c r="C555" s="232" t="s">
        <v>176</v>
      </c>
      <c r="D555" s="156" t="s">
        <v>1496</v>
      </c>
      <c r="E555" s="233">
        <v>165000</v>
      </c>
      <c r="F555" s="1"/>
    </row>
    <row r="556" spans="1:6" x14ac:dyDescent="0.25">
      <c r="A556" s="153">
        <v>44966</v>
      </c>
      <c r="B556" s="91" t="s">
        <v>201</v>
      </c>
      <c r="C556" s="232" t="s">
        <v>176</v>
      </c>
      <c r="D556" s="156" t="s">
        <v>1497</v>
      </c>
      <c r="E556" s="233">
        <v>165000</v>
      </c>
      <c r="F556" s="1"/>
    </row>
    <row r="557" spans="1:6" x14ac:dyDescent="0.25">
      <c r="A557" s="153">
        <v>44969</v>
      </c>
      <c r="B557" s="91" t="s">
        <v>548</v>
      </c>
      <c r="C557" s="232" t="s">
        <v>176</v>
      </c>
      <c r="D557" s="156" t="s">
        <v>1498</v>
      </c>
      <c r="E557" s="233">
        <v>108571.42</v>
      </c>
      <c r="F557" s="1"/>
    </row>
    <row r="558" spans="1:6" x14ac:dyDescent="0.25">
      <c r="A558" s="153">
        <v>44969</v>
      </c>
      <c r="B558" s="91" t="s">
        <v>548</v>
      </c>
      <c r="C558" s="232" t="s">
        <v>176</v>
      </c>
      <c r="D558" s="156" t="s">
        <v>1499</v>
      </c>
      <c r="E558" s="233">
        <v>108571.42</v>
      </c>
      <c r="F558" s="1"/>
    </row>
    <row r="559" spans="1:6" x14ac:dyDescent="0.25">
      <c r="A559" s="153">
        <v>44971</v>
      </c>
      <c r="B559" s="91" t="s">
        <v>201</v>
      </c>
      <c r="C559" s="232" t="s">
        <v>176</v>
      </c>
      <c r="D559" s="156" t="s">
        <v>1500</v>
      </c>
      <c r="E559" s="233">
        <v>165000</v>
      </c>
      <c r="F559" s="1"/>
    </row>
    <row r="560" spans="1:6" x14ac:dyDescent="0.25">
      <c r="A560" s="153">
        <v>44971</v>
      </c>
      <c r="B560" s="91" t="s">
        <v>201</v>
      </c>
      <c r="C560" s="232" t="s">
        <v>176</v>
      </c>
      <c r="D560" s="156" t="s">
        <v>1501</v>
      </c>
      <c r="E560" s="233">
        <v>165000</v>
      </c>
      <c r="F560" s="1"/>
    </row>
    <row r="561" spans="1:6" x14ac:dyDescent="0.25">
      <c r="A561" s="153">
        <v>44971</v>
      </c>
      <c r="B561" s="91" t="s">
        <v>201</v>
      </c>
      <c r="C561" s="232" t="s">
        <v>176</v>
      </c>
      <c r="D561" s="156" t="s">
        <v>1502</v>
      </c>
      <c r="E561" s="233">
        <v>165000</v>
      </c>
      <c r="F561" s="1"/>
    </row>
    <row r="562" spans="1:6" x14ac:dyDescent="0.25">
      <c r="A562" s="153">
        <v>44972</v>
      </c>
      <c r="B562" s="91" t="s">
        <v>201</v>
      </c>
      <c r="C562" s="232" t="s">
        <v>176</v>
      </c>
      <c r="D562" s="156" t="s">
        <v>1503</v>
      </c>
      <c r="E562" s="233">
        <v>165000</v>
      </c>
      <c r="F562" s="1"/>
    </row>
    <row r="563" spans="1:6" x14ac:dyDescent="0.25">
      <c r="A563" s="153">
        <v>44972</v>
      </c>
      <c r="B563" s="91" t="s">
        <v>201</v>
      </c>
      <c r="C563" s="232" t="s">
        <v>176</v>
      </c>
      <c r="D563" s="156" t="s">
        <v>1504</v>
      </c>
      <c r="E563" s="233">
        <v>165000</v>
      </c>
      <c r="F563" s="1"/>
    </row>
    <row r="564" spans="1:6" x14ac:dyDescent="0.25">
      <c r="A564" s="153">
        <v>44972</v>
      </c>
      <c r="B564" s="91" t="s">
        <v>201</v>
      </c>
      <c r="C564" s="232" t="s">
        <v>176</v>
      </c>
      <c r="D564" s="156" t="s">
        <v>1505</v>
      </c>
      <c r="E564" s="233">
        <v>165000</v>
      </c>
      <c r="F564" s="1"/>
    </row>
    <row r="565" spans="1:6" x14ac:dyDescent="0.25">
      <c r="A565" s="153">
        <v>44974</v>
      </c>
      <c r="B565" s="91" t="s">
        <v>201</v>
      </c>
      <c r="C565" s="232" t="s">
        <v>176</v>
      </c>
      <c r="D565" s="156" t="s">
        <v>1506</v>
      </c>
      <c r="E565" s="233">
        <v>165000</v>
      </c>
      <c r="F565" s="1"/>
    </row>
    <row r="566" spans="1:6" x14ac:dyDescent="0.25">
      <c r="A566" s="153">
        <v>44974</v>
      </c>
      <c r="B566" s="91" t="s">
        <v>201</v>
      </c>
      <c r="C566" s="232" t="s">
        <v>176</v>
      </c>
      <c r="D566" s="156" t="s">
        <v>1507</v>
      </c>
      <c r="E566" s="233">
        <v>165000</v>
      </c>
      <c r="F566" s="1"/>
    </row>
    <row r="567" spans="1:6" x14ac:dyDescent="0.25">
      <c r="A567" s="153">
        <v>44974</v>
      </c>
      <c r="B567" s="91" t="s">
        <v>201</v>
      </c>
      <c r="C567" s="232" t="s">
        <v>176</v>
      </c>
      <c r="D567" s="156" t="s">
        <v>1508</v>
      </c>
      <c r="E567" s="233">
        <v>165000</v>
      </c>
      <c r="F567" s="1"/>
    </row>
    <row r="568" spans="1:6" x14ac:dyDescent="0.25">
      <c r="A568" s="153">
        <v>44974</v>
      </c>
      <c r="B568" s="91" t="s">
        <v>548</v>
      </c>
      <c r="C568" s="232" t="s">
        <v>176</v>
      </c>
      <c r="D568" s="156" t="s">
        <v>1509</v>
      </c>
      <c r="E568" s="233">
        <v>108571.42</v>
      </c>
      <c r="F568" s="1"/>
    </row>
    <row r="569" spans="1:6" x14ac:dyDescent="0.25">
      <c r="A569" s="153">
        <v>44974</v>
      </c>
      <c r="B569" s="91" t="s">
        <v>548</v>
      </c>
      <c r="C569" s="232" t="s">
        <v>176</v>
      </c>
      <c r="D569" s="156" t="s">
        <v>1510</v>
      </c>
      <c r="E569" s="233">
        <v>108571.42</v>
      </c>
      <c r="F569" s="1"/>
    </row>
    <row r="570" spans="1:6" x14ac:dyDescent="0.25">
      <c r="A570" s="153">
        <v>44975</v>
      </c>
      <c r="B570" s="91" t="s">
        <v>201</v>
      </c>
      <c r="C570" s="232" t="s">
        <v>176</v>
      </c>
      <c r="D570" s="156" t="s">
        <v>1511</v>
      </c>
      <c r="E570" s="233">
        <v>165000</v>
      </c>
      <c r="F570" s="1"/>
    </row>
    <row r="571" spans="1:6" x14ac:dyDescent="0.25">
      <c r="A571" s="153">
        <v>44975</v>
      </c>
      <c r="B571" s="91" t="s">
        <v>201</v>
      </c>
      <c r="C571" s="232" t="s">
        <v>176</v>
      </c>
      <c r="D571" s="156" t="s">
        <v>1512</v>
      </c>
      <c r="E571" s="233">
        <v>82500</v>
      </c>
      <c r="F571" s="1"/>
    </row>
    <row r="572" spans="1:6" x14ac:dyDescent="0.25">
      <c r="A572" s="153">
        <v>44975</v>
      </c>
      <c r="B572" s="91" t="s">
        <v>201</v>
      </c>
      <c r="C572" s="232" t="s">
        <v>176</v>
      </c>
      <c r="D572" s="156" t="s">
        <v>1513</v>
      </c>
      <c r="E572" s="233">
        <v>33000</v>
      </c>
      <c r="F572" s="1"/>
    </row>
    <row r="573" spans="1:6" x14ac:dyDescent="0.25">
      <c r="A573" s="153">
        <v>44976</v>
      </c>
      <c r="B573" s="91" t="s">
        <v>201</v>
      </c>
      <c r="C573" s="232" t="s">
        <v>176</v>
      </c>
      <c r="D573" s="156" t="s">
        <v>1514</v>
      </c>
      <c r="E573" s="233">
        <v>165000</v>
      </c>
      <c r="F573" s="1"/>
    </row>
    <row r="574" spans="1:6" x14ac:dyDescent="0.25">
      <c r="A574" s="153">
        <v>44976</v>
      </c>
      <c r="B574" s="91" t="s">
        <v>201</v>
      </c>
      <c r="C574" s="232" t="s">
        <v>176</v>
      </c>
      <c r="D574" s="156" t="s">
        <v>1515</v>
      </c>
      <c r="E574" s="233">
        <v>33000</v>
      </c>
      <c r="F574" s="1"/>
    </row>
    <row r="575" spans="1:6" x14ac:dyDescent="0.25">
      <c r="A575" s="153">
        <v>44976</v>
      </c>
      <c r="B575" s="91" t="s">
        <v>201</v>
      </c>
      <c r="C575" s="232" t="s">
        <v>176</v>
      </c>
      <c r="D575" s="156" t="s">
        <v>1516</v>
      </c>
      <c r="E575" s="233">
        <v>66000</v>
      </c>
      <c r="F575" s="1"/>
    </row>
    <row r="576" spans="1:6" x14ac:dyDescent="0.25">
      <c r="A576" s="153">
        <v>44977</v>
      </c>
      <c r="B576" s="91" t="s">
        <v>548</v>
      </c>
      <c r="C576" s="232" t="s">
        <v>176</v>
      </c>
      <c r="D576" s="156" t="s">
        <v>1517</v>
      </c>
      <c r="E576" s="233">
        <v>108571.42</v>
      </c>
      <c r="F576" s="1"/>
    </row>
    <row r="577" spans="1:6" x14ac:dyDescent="0.25">
      <c r="A577" s="153">
        <v>44977</v>
      </c>
      <c r="B577" s="91" t="s">
        <v>548</v>
      </c>
      <c r="C577" s="232" t="s">
        <v>176</v>
      </c>
      <c r="D577" s="156" t="s">
        <v>1518</v>
      </c>
      <c r="E577" s="233">
        <v>108571.42</v>
      </c>
      <c r="F577" s="1"/>
    </row>
    <row r="578" spans="1:6" x14ac:dyDescent="0.25">
      <c r="A578" s="153">
        <v>44979</v>
      </c>
      <c r="B578" s="91" t="s">
        <v>201</v>
      </c>
      <c r="C578" s="232" t="s">
        <v>176</v>
      </c>
      <c r="D578" s="156" t="s">
        <v>1519</v>
      </c>
      <c r="E578" s="233">
        <v>162500</v>
      </c>
      <c r="F578" s="1"/>
    </row>
    <row r="579" spans="1:6" x14ac:dyDescent="0.25">
      <c r="A579" s="153">
        <v>44979</v>
      </c>
      <c r="B579" s="91" t="s">
        <v>201</v>
      </c>
      <c r="C579" s="232" t="s">
        <v>176</v>
      </c>
      <c r="D579" s="156" t="s">
        <v>1520</v>
      </c>
      <c r="E579" s="233">
        <v>162500</v>
      </c>
      <c r="F579" s="1"/>
    </row>
    <row r="580" spans="1:6" x14ac:dyDescent="0.25">
      <c r="A580" s="153">
        <v>44979</v>
      </c>
      <c r="B580" s="91" t="s">
        <v>548</v>
      </c>
      <c r="C580" s="232" t="s">
        <v>176</v>
      </c>
      <c r="D580" s="156" t="s">
        <v>1521</v>
      </c>
      <c r="E580" s="233">
        <v>108571.42</v>
      </c>
      <c r="F580" s="1"/>
    </row>
    <row r="581" spans="1:6" x14ac:dyDescent="0.25">
      <c r="A581" s="153">
        <v>44980</v>
      </c>
      <c r="B581" s="91" t="s">
        <v>201</v>
      </c>
      <c r="C581" s="232" t="s">
        <v>176</v>
      </c>
      <c r="D581" s="156" t="s">
        <v>1522</v>
      </c>
      <c r="E581" s="233">
        <v>65000</v>
      </c>
      <c r="F581" s="1"/>
    </row>
    <row r="582" spans="1:6" x14ac:dyDescent="0.25">
      <c r="A582" s="153">
        <v>44980</v>
      </c>
      <c r="B582" s="91" t="s">
        <v>201</v>
      </c>
      <c r="C582" s="232" t="s">
        <v>176</v>
      </c>
      <c r="D582" s="156" t="s">
        <v>1523</v>
      </c>
      <c r="E582" s="233">
        <v>32500</v>
      </c>
      <c r="F582" s="1"/>
    </row>
    <row r="583" spans="1:6" x14ac:dyDescent="0.25">
      <c r="A583" s="153">
        <v>44980</v>
      </c>
      <c r="B583" s="91" t="s">
        <v>201</v>
      </c>
      <c r="C583" s="232" t="s">
        <v>176</v>
      </c>
      <c r="D583" s="156" t="s">
        <v>1524</v>
      </c>
      <c r="E583" s="233">
        <v>32500</v>
      </c>
      <c r="F583" s="1"/>
    </row>
    <row r="584" spans="1:6" x14ac:dyDescent="0.25">
      <c r="A584" s="153">
        <v>44980</v>
      </c>
      <c r="B584" s="91" t="s">
        <v>201</v>
      </c>
      <c r="C584" s="232" t="s">
        <v>176</v>
      </c>
      <c r="D584" s="156" t="s">
        <v>1525</v>
      </c>
      <c r="E584" s="233">
        <v>65000</v>
      </c>
      <c r="F584" s="1"/>
    </row>
    <row r="585" spans="1:6" x14ac:dyDescent="0.25">
      <c r="A585" s="153">
        <v>44980</v>
      </c>
      <c r="B585" s="91" t="s">
        <v>201</v>
      </c>
      <c r="C585" s="232" t="s">
        <v>176</v>
      </c>
      <c r="D585" s="156" t="s">
        <v>1526</v>
      </c>
      <c r="E585" s="233">
        <v>65000</v>
      </c>
      <c r="F585" s="1"/>
    </row>
    <row r="586" spans="1:6" x14ac:dyDescent="0.25">
      <c r="A586" s="153">
        <v>44980</v>
      </c>
      <c r="B586" s="91" t="s">
        <v>201</v>
      </c>
      <c r="C586" s="232" t="s">
        <v>176</v>
      </c>
      <c r="D586" s="156" t="s">
        <v>1527</v>
      </c>
      <c r="E586" s="233">
        <v>65000</v>
      </c>
      <c r="F586" s="1"/>
    </row>
    <row r="587" spans="1:6" x14ac:dyDescent="0.25">
      <c r="A587" s="153">
        <v>44982</v>
      </c>
      <c r="B587" s="91" t="s">
        <v>201</v>
      </c>
      <c r="C587" s="232" t="s">
        <v>176</v>
      </c>
      <c r="D587" s="156" t="s">
        <v>1528</v>
      </c>
      <c r="E587" s="233">
        <v>65000</v>
      </c>
      <c r="F587" s="1"/>
    </row>
    <row r="588" spans="1:6" x14ac:dyDescent="0.25">
      <c r="A588" s="153">
        <v>44982</v>
      </c>
      <c r="B588" s="91" t="s">
        <v>201</v>
      </c>
      <c r="C588" s="232" t="s">
        <v>176</v>
      </c>
      <c r="D588" s="156" t="s">
        <v>1529</v>
      </c>
      <c r="E588" s="233">
        <v>65000</v>
      </c>
      <c r="F588" s="1"/>
    </row>
    <row r="589" spans="1:6" x14ac:dyDescent="0.25">
      <c r="A589" s="153">
        <v>44982</v>
      </c>
      <c r="B589" s="91" t="s">
        <v>201</v>
      </c>
      <c r="C589" s="232" t="s">
        <v>176</v>
      </c>
      <c r="D589" s="156" t="s">
        <v>1530</v>
      </c>
      <c r="E589" s="233">
        <v>32500</v>
      </c>
      <c r="F589" s="1"/>
    </row>
    <row r="590" spans="1:6" x14ac:dyDescent="0.25">
      <c r="A590" s="153">
        <v>44982</v>
      </c>
      <c r="B590" s="91" t="s">
        <v>201</v>
      </c>
      <c r="C590" s="232" t="s">
        <v>176</v>
      </c>
      <c r="D590" s="156" t="s">
        <v>1531</v>
      </c>
      <c r="E590" s="233">
        <v>65000</v>
      </c>
      <c r="F590" s="1"/>
    </row>
    <row r="591" spans="1:6" x14ac:dyDescent="0.25">
      <c r="A591" s="153">
        <v>44982</v>
      </c>
      <c r="B591" s="91" t="s">
        <v>201</v>
      </c>
      <c r="C591" s="232" t="s">
        <v>176</v>
      </c>
      <c r="D591" s="156" t="s">
        <v>1532</v>
      </c>
      <c r="E591" s="233">
        <v>162500</v>
      </c>
      <c r="F591" s="1"/>
    </row>
    <row r="592" spans="1:6" x14ac:dyDescent="0.25">
      <c r="A592" s="153">
        <v>44982</v>
      </c>
      <c r="B592" s="91" t="s">
        <v>201</v>
      </c>
      <c r="C592" s="232" t="s">
        <v>176</v>
      </c>
      <c r="D592" s="156" t="s">
        <v>1533</v>
      </c>
      <c r="E592" s="233">
        <v>162500</v>
      </c>
      <c r="F592" s="1"/>
    </row>
    <row r="593" spans="1:6" x14ac:dyDescent="0.25">
      <c r="A593" s="153">
        <v>44985</v>
      </c>
      <c r="B593" s="91" t="s">
        <v>1534</v>
      </c>
      <c r="C593" s="232" t="s">
        <v>176</v>
      </c>
      <c r="D593" s="156" t="s">
        <v>1535</v>
      </c>
      <c r="E593" s="233">
        <v>36750</v>
      </c>
      <c r="F593" s="1"/>
    </row>
    <row r="594" spans="1:6" x14ac:dyDescent="0.25">
      <c r="A594" s="153">
        <v>44985</v>
      </c>
      <c r="B594" s="91" t="s">
        <v>201</v>
      </c>
      <c r="C594" s="232" t="s">
        <v>176</v>
      </c>
      <c r="D594" s="156" t="s">
        <v>1536</v>
      </c>
      <c r="E594" s="233">
        <v>160000</v>
      </c>
      <c r="F594" s="1"/>
    </row>
    <row r="595" spans="1:6" x14ac:dyDescent="0.25">
      <c r="A595" s="153">
        <v>44985</v>
      </c>
      <c r="B595" s="91" t="s">
        <v>201</v>
      </c>
      <c r="C595" s="232" t="s">
        <v>176</v>
      </c>
      <c r="D595" s="156" t="s">
        <v>1537</v>
      </c>
      <c r="E595" s="233">
        <v>160000</v>
      </c>
      <c r="F595" s="1"/>
    </row>
    <row r="596" spans="1:6" x14ac:dyDescent="0.25">
      <c r="A596" s="153">
        <v>44986</v>
      </c>
      <c r="B596" s="91" t="s">
        <v>201</v>
      </c>
      <c r="C596" s="232" t="s">
        <v>176</v>
      </c>
      <c r="D596" s="156" t="s">
        <v>1538</v>
      </c>
      <c r="E596" s="233">
        <v>48750</v>
      </c>
      <c r="F596" s="1"/>
    </row>
    <row r="597" spans="1:6" x14ac:dyDescent="0.25">
      <c r="A597" s="153">
        <v>44986</v>
      </c>
      <c r="B597" s="91" t="s">
        <v>201</v>
      </c>
      <c r="C597" s="232" t="s">
        <v>176</v>
      </c>
      <c r="D597" s="156" t="s">
        <v>1539</v>
      </c>
      <c r="E597" s="233">
        <v>64000</v>
      </c>
      <c r="F597" s="1"/>
    </row>
    <row r="598" spans="1:6" x14ac:dyDescent="0.25">
      <c r="A598" s="153">
        <v>44986</v>
      </c>
      <c r="B598" s="91" t="s">
        <v>201</v>
      </c>
      <c r="C598" s="232" t="s">
        <v>176</v>
      </c>
      <c r="D598" s="156" t="s">
        <v>1540</v>
      </c>
      <c r="E598" s="233">
        <v>64000</v>
      </c>
      <c r="F598" s="1"/>
    </row>
    <row r="599" spans="1:6" x14ac:dyDescent="0.25">
      <c r="A599" s="153">
        <v>44986</v>
      </c>
      <c r="B599" s="91" t="s">
        <v>201</v>
      </c>
      <c r="C599" s="232" t="s">
        <v>176</v>
      </c>
      <c r="D599" s="156" t="s">
        <v>1541</v>
      </c>
      <c r="E599" s="233">
        <v>32000</v>
      </c>
      <c r="F599" s="1"/>
    </row>
    <row r="600" spans="1:6" x14ac:dyDescent="0.25">
      <c r="A600" s="153">
        <v>44986</v>
      </c>
      <c r="B600" s="91" t="s">
        <v>201</v>
      </c>
      <c r="C600" s="232" t="s">
        <v>176</v>
      </c>
      <c r="D600" s="156" t="s">
        <v>1542</v>
      </c>
      <c r="E600" s="233">
        <v>32000</v>
      </c>
      <c r="F600" s="1"/>
    </row>
    <row r="601" spans="1:6" x14ac:dyDescent="0.25">
      <c r="A601" s="153">
        <v>44986</v>
      </c>
      <c r="B601" s="91" t="s">
        <v>201</v>
      </c>
      <c r="C601" s="232" t="s">
        <v>176</v>
      </c>
      <c r="D601" s="156" t="s">
        <v>1543</v>
      </c>
      <c r="E601" s="233">
        <v>64000</v>
      </c>
      <c r="F601" s="1"/>
    </row>
    <row r="602" spans="1:6" x14ac:dyDescent="0.25">
      <c r="A602" s="153">
        <v>44986</v>
      </c>
      <c r="B602" s="91" t="s">
        <v>201</v>
      </c>
      <c r="C602" s="232" t="s">
        <v>176</v>
      </c>
      <c r="D602" s="156" t="s">
        <v>1544</v>
      </c>
      <c r="E602" s="233">
        <v>64000</v>
      </c>
      <c r="F602" s="1"/>
    </row>
    <row r="603" spans="1:6" x14ac:dyDescent="0.25">
      <c r="A603" s="153">
        <v>44987</v>
      </c>
      <c r="B603" s="91" t="s">
        <v>201</v>
      </c>
      <c r="C603" s="232" t="s">
        <v>176</v>
      </c>
      <c r="D603" s="156" t="s">
        <v>1545</v>
      </c>
      <c r="E603" s="233">
        <v>64000</v>
      </c>
      <c r="F603" s="1"/>
    </row>
    <row r="604" spans="1:6" x14ac:dyDescent="0.25">
      <c r="A604" s="153">
        <v>44987</v>
      </c>
      <c r="B604" s="91" t="s">
        <v>201</v>
      </c>
      <c r="C604" s="232" t="s">
        <v>176</v>
      </c>
      <c r="D604" s="156" t="s">
        <v>1546</v>
      </c>
      <c r="E604" s="233">
        <v>64000</v>
      </c>
      <c r="F604" s="1"/>
    </row>
    <row r="605" spans="1:6" x14ac:dyDescent="0.25">
      <c r="A605" s="153">
        <v>44987</v>
      </c>
      <c r="B605" s="91" t="s">
        <v>201</v>
      </c>
      <c r="C605" s="232" t="s">
        <v>176</v>
      </c>
      <c r="D605" s="156" t="s">
        <v>1547</v>
      </c>
      <c r="E605" s="233">
        <v>16000</v>
      </c>
      <c r="F605" s="1"/>
    </row>
    <row r="606" spans="1:6" x14ac:dyDescent="0.25">
      <c r="A606" s="153">
        <v>44987</v>
      </c>
      <c r="B606" s="91" t="s">
        <v>201</v>
      </c>
      <c r="C606" s="232" t="s">
        <v>176</v>
      </c>
      <c r="D606" s="156" t="s">
        <v>1548</v>
      </c>
      <c r="E606" s="233">
        <v>80000</v>
      </c>
      <c r="F606" s="1"/>
    </row>
    <row r="607" spans="1:6" x14ac:dyDescent="0.25">
      <c r="A607" s="153">
        <v>44987</v>
      </c>
      <c r="B607" s="91" t="s">
        <v>201</v>
      </c>
      <c r="C607" s="232" t="s">
        <v>176</v>
      </c>
      <c r="D607" s="156" t="s">
        <v>1549</v>
      </c>
      <c r="E607" s="233">
        <v>16000</v>
      </c>
      <c r="F607" s="1"/>
    </row>
    <row r="608" spans="1:6" x14ac:dyDescent="0.25">
      <c r="A608" s="153">
        <v>44987</v>
      </c>
      <c r="B608" s="91" t="s">
        <v>201</v>
      </c>
      <c r="C608" s="232" t="s">
        <v>176</v>
      </c>
      <c r="D608" s="156" t="s">
        <v>1550</v>
      </c>
      <c r="E608" s="233">
        <v>64000</v>
      </c>
      <c r="F608" s="1"/>
    </row>
    <row r="609" spans="1:6" x14ac:dyDescent="0.25">
      <c r="A609" s="153">
        <v>44987</v>
      </c>
      <c r="B609" s="91" t="s">
        <v>201</v>
      </c>
      <c r="C609" s="232" t="s">
        <v>176</v>
      </c>
      <c r="D609" s="156" t="s">
        <v>1551</v>
      </c>
      <c r="E609" s="233">
        <v>80000</v>
      </c>
      <c r="F609" s="1"/>
    </row>
    <row r="610" spans="1:6" x14ac:dyDescent="0.25">
      <c r="A610" s="153">
        <v>44987</v>
      </c>
      <c r="B610" s="91" t="s">
        <v>201</v>
      </c>
      <c r="C610" s="232" t="s">
        <v>176</v>
      </c>
      <c r="D610" s="156" t="s">
        <v>1552</v>
      </c>
      <c r="E610" s="233">
        <v>16000</v>
      </c>
      <c r="F610" s="1"/>
    </row>
    <row r="611" spans="1:6" x14ac:dyDescent="0.25">
      <c r="A611" s="153">
        <v>44987</v>
      </c>
      <c r="B611" s="91" t="s">
        <v>201</v>
      </c>
      <c r="C611" s="232" t="s">
        <v>176</v>
      </c>
      <c r="D611" s="156" t="s">
        <v>1553</v>
      </c>
      <c r="E611" s="233">
        <v>80000</v>
      </c>
      <c r="F611" s="1"/>
    </row>
    <row r="612" spans="1:6" x14ac:dyDescent="0.25">
      <c r="A612" s="153">
        <v>44988</v>
      </c>
      <c r="B612" s="91" t="s">
        <v>201</v>
      </c>
      <c r="C612" s="232" t="s">
        <v>176</v>
      </c>
      <c r="D612" s="156" t="s">
        <v>1554</v>
      </c>
      <c r="E612" s="233">
        <v>80000</v>
      </c>
      <c r="F612" s="1"/>
    </row>
    <row r="613" spans="1:6" x14ac:dyDescent="0.25">
      <c r="A613" s="153">
        <v>44988</v>
      </c>
      <c r="B613" s="91" t="s">
        <v>201</v>
      </c>
      <c r="C613" s="232" t="s">
        <v>176</v>
      </c>
      <c r="D613" s="156" t="s">
        <v>1555</v>
      </c>
      <c r="E613" s="233">
        <v>16000</v>
      </c>
      <c r="F613" s="1"/>
    </row>
    <row r="614" spans="1:6" x14ac:dyDescent="0.25">
      <c r="A614" s="153">
        <v>44988</v>
      </c>
      <c r="B614" s="91" t="s">
        <v>201</v>
      </c>
      <c r="C614" s="232" t="s">
        <v>176</v>
      </c>
      <c r="D614" s="156" t="s">
        <v>1556</v>
      </c>
      <c r="E614" s="233">
        <v>64000</v>
      </c>
      <c r="F614" s="1"/>
    </row>
    <row r="615" spans="1:6" x14ac:dyDescent="0.25">
      <c r="A615" s="153">
        <v>44989</v>
      </c>
      <c r="B615" s="91" t="s">
        <v>201</v>
      </c>
      <c r="C615" s="232" t="s">
        <v>176</v>
      </c>
      <c r="D615" s="156" t="s">
        <v>1557</v>
      </c>
      <c r="E615" s="233">
        <v>96000</v>
      </c>
      <c r="F615" s="1"/>
    </row>
    <row r="616" spans="1:6" x14ac:dyDescent="0.25">
      <c r="A616" s="153">
        <v>44989</v>
      </c>
      <c r="B616" s="91" t="s">
        <v>201</v>
      </c>
      <c r="C616" s="232" t="s">
        <v>176</v>
      </c>
      <c r="D616" s="156" t="s">
        <v>1558</v>
      </c>
      <c r="E616" s="233">
        <v>64000</v>
      </c>
      <c r="F616" s="1"/>
    </row>
    <row r="617" spans="1:6" x14ac:dyDescent="0.25">
      <c r="A617" s="153">
        <v>44990</v>
      </c>
      <c r="B617" s="91" t="s">
        <v>201</v>
      </c>
      <c r="C617" s="232" t="s">
        <v>176</v>
      </c>
      <c r="D617" s="156" t="s">
        <v>1559</v>
      </c>
      <c r="E617" s="233">
        <v>64000</v>
      </c>
      <c r="F617" s="1"/>
    </row>
    <row r="618" spans="1:6" x14ac:dyDescent="0.25">
      <c r="A618" s="153">
        <v>44990</v>
      </c>
      <c r="B618" s="91" t="s">
        <v>201</v>
      </c>
      <c r="C618" s="232" t="s">
        <v>176</v>
      </c>
      <c r="D618" s="156" t="s">
        <v>1560</v>
      </c>
      <c r="E618" s="233">
        <v>64000</v>
      </c>
      <c r="F618" s="1"/>
    </row>
    <row r="619" spans="1:6" x14ac:dyDescent="0.25">
      <c r="A619" s="153">
        <v>44990</v>
      </c>
      <c r="B619" s="91" t="s">
        <v>201</v>
      </c>
      <c r="C619" s="232" t="s">
        <v>176</v>
      </c>
      <c r="D619" s="156" t="s">
        <v>1561</v>
      </c>
      <c r="E619" s="233">
        <v>32000</v>
      </c>
      <c r="F619" s="1"/>
    </row>
    <row r="620" spans="1:6" x14ac:dyDescent="0.25">
      <c r="A620" s="153">
        <v>44993</v>
      </c>
      <c r="B620" s="91" t="s">
        <v>201</v>
      </c>
      <c r="C620" s="232" t="s">
        <v>176</v>
      </c>
      <c r="D620" s="156" t="s">
        <v>1562</v>
      </c>
      <c r="E620" s="233">
        <v>64000</v>
      </c>
      <c r="F620" s="1"/>
    </row>
    <row r="621" spans="1:6" x14ac:dyDescent="0.25">
      <c r="A621" s="153">
        <v>44994</v>
      </c>
      <c r="B621" s="91" t="s">
        <v>201</v>
      </c>
      <c r="C621" s="232" t="s">
        <v>176</v>
      </c>
      <c r="D621" s="156" t="s">
        <v>1563</v>
      </c>
      <c r="E621" s="233">
        <v>64000</v>
      </c>
      <c r="F621" s="1"/>
    </row>
    <row r="622" spans="1:6" x14ac:dyDescent="0.25">
      <c r="A622" s="153">
        <v>44994</v>
      </c>
      <c r="B622" s="91" t="s">
        <v>201</v>
      </c>
      <c r="C622" s="232" t="s">
        <v>176</v>
      </c>
      <c r="D622" s="156" t="s">
        <v>1564</v>
      </c>
      <c r="E622" s="233">
        <v>10880</v>
      </c>
      <c r="F622" s="1"/>
    </row>
    <row r="623" spans="1:6" x14ac:dyDescent="0.25">
      <c r="A623" s="153">
        <v>44994</v>
      </c>
      <c r="B623" s="91" t="s">
        <v>201</v>
      </c>
      <c r="C623" s="232" t="s">
        <v>176</v>
      </c>
      <c r="D623" s="156" t="s">
        <v>1565</v>
      </c>
      <c r="E623" s="233">
        <v>32000</v>
      </c>
      <c r="F623" s="1"/>
    </row>
    <row r="624" spans="1:6" x14ac:dyDescent="0.25">
      <c r="A624" s="153">
        <v>44994</v>
      </c>
      <c r="B624" s="91" t="s">
        <v>201</v>
      </c>
      <c r="C624" s="232" t="s">
        <v>176</v>
      </c>
      <c r="D624" s="156" t="s">
        <v>1566</v>
      </c>
      <c r="E624" s="233">
        <v>21120</v>
      </c>
      <c r="F624" s="1"/>
    </row>
    <row r="625" spans="1:6" x14ac:dyDescent="0.25">
      <c r="A625" s="153">
        <v>44994</v>
      </c>
      <c r="B625" s="91" t="s">
        <v>201</v>
      </c>
      <c r="C625" s="232" t="s">
        <v>176</v>
      </c>
      <c r="D625" s="156" t="s">
        <v>1567</v>
      </c>
      <c r="E625" s="233">
        <v>64000</v>
      </c>
      <c r="F625" s="1"/>
    </row>
    <row r="626" spans="1:6" x14ac:dyDescent="0.25">
      <c r="A626" s="153">
        <v>44994</v>
      </c>
      <c r="B626" s="91" t="s">
        <v>201</v>
      </c>
      <c r="C626" s="232" t="s">
        <v>176</v>
      </c>
      <c r="D626" s="156" t="s">
        <v>1568</v>
      </c>
      <c r="E626" s="233">
        <v>64000</v>
      </c>
      <c r="F626" s="1"/>
    </row>
    <row r="627" spans="1:6" x14ac:dyDescent="0.25">
      <c r="A627" s="153">
        <v>44994</v>
      </c>
      <c r="B627" s="91" t="s">
        <v>201</v>
      </c>
      <c r="C627" s="232" t="s">
        <v>176</v>
      </c>
      <c r="D627" s="156" t="s">
        <v>1569</v>
      </c>
      <c r="E627" s="233">
        <v>64000</v>
      </c>
      <c r="F627" s="1"/>
    </row>
    <row r="628" spans="1:6" x14ac:dyDescent="0.25">
      <c r="A628" s="153">
        <v>44994</v>
      </c>
      <c r="B628" s="91" t="s">
        <v>201</v>
      </c>
      <c r="C628" s="232" t="s">
        <v>176</v>
      </c>
      <c r="D628" s="156" t="s">
        <v>1570</v>
      </c>
      <c r="E628" s="233">
        <v>64000</v>
      </c>
      <c r="F628" s="1"/>
    </row>
    <row r="629" spans="1:6" x14ac:dyDescent="0.25">
      <c r="A629" s="153">
        <v>44994</v>
      </c>
      <c r="B629" s="91" t="s">
        <v>201</v>
      </c>
      <c r="C629" s="232" t="s">
        <v>176</v>
      </c>
      <c r="D629" s="156" t="s">
        <v>1571</v>
      </c>
      <c r="E629" s="233">
        <v>10880</v>
      </c>
      <c r="F629" s="1"/>
    </row>
    <row r="630" spans="1:6" x14ac:dyDescent="0.25">
      <c r="A630" s="153">
        <v>44994</v>
      </c>
      <c r="B630" s="91" t="s">
        <v>201</v>
      </c>
      <c r="C630" s="232" t="s">
        <v>176</v>
      </c>
      <c r="D630" s="156" t="s">
        <v>1572</v>
      </c>
      <c r="E630" s="233">
        <v>32000</v>
      </c>
      <c r="F630" s="1"/>
    </row>
    <row r="631" spans="1:6" x14ac:dyDescent="0.25">
      <c r="A631" s="153">
        <v>44994</v>
      </c>
      <c r="B631" s="91" t="s">
        <v>201</v>
      </c>
      <c r="C631" s="232" t="s">
        <v>176</v>
      </c>
      <c r="D631" s="156" t="s">
        <v>1573</v>
      </c>
      <c r="E631" s="233">
        <v>21120</v>
      </c>
      <c r="F631" s="1"/>
    </row>
    <row r="632" spans="1:6" x14ac:dyDescent="0.25">
      <c r="A632" s="153">
        <v>44994</v>
      </c>
      <c r="B632" s="91" t="s">
        <v>201</v>
      </c>
      <c r="C632" s="232" t="s">
        <v>176</v>
      </c>
      <c r="D632" s="156" t="s">
        <v>1574</v>
      </c>
      <c r="E632" s="233">
        <v>80000</v>
      </c>
      <c r="F632" s="1"/>
    </row>
    <row r="633" spans="1:6" x14ac:dyDescent="0.25">
      <c r="A633" s="153">
        <v>44994</v>
      </c>
      <c r="B633" s="91" t="s">
        <v>201</v>
      </c>
      <c r="C633" s="232" t="s">
        <v>176</v>
      </c>
      <c r="D633" s="156" t="s">
        <v>1575</v>
      </c>
      <c r="E633" s="233">
        <v>80000</v>
      </c>
      <c r="F633" s="1"/>
    </row>
    <row r="634" spans="1:6" x14ac:dyDescent="0.25">
      <c r="A634" s="153">
        <v>44994</v>
      </c>
      <c r="B634" s="91" t="s">
        <v>201</v>
      </c>
      <c r="C634" s="232" t="s">
        <v>176</v>
      </c>
      <c r="D634" s="156" t="s">
        <v>1576</v>
      </c>
      <c r="E634" s="233">
        <v>80000</v>
      </c>
      <c r="F634" s="1"/>
    </row>
    <row r="635" spans="1:6" x14ac:dyDescent="0.25">
      <c r="A635" s="153">
        <v>44994</v>
      </c>
      <c r="B635" s="91" t="s">
        <v>201</v>
      </c>
      <c r="C635" s="232" t="s">
        <v>176</v>
      </c>
      <c r="D635" s="156" t="s">
        <v>1577</v>
      </c>
      <c r="E635" s="233">
        <v>80000</v>
      </c>
      <c r="F635" s="1"/>
    </row>
    <row r="636" spans="1:6" x14ac:dyDescent="0.25">
      <c r="A636" s="153">
        <v>45002</v>
      </c>
      <c r="B636" s="91" t="s">
        <v>201</v>
      </c>
      <c r="C636" s="232" t="s">
        <v>176</v>
      </c>
      <c r="D636" s="156" t="s">
        <v>1843</v>
      </c>
      <c r="E636" s="233">
        <v>160000</v>
      </c>
      <c r="F636" s="1"/>
    </row>
    <row r="637" spans="1:6" x14ac:dyDescent="0.25">
      <c r="A637" s="153">
        <v>45002</v>
      </c>
      <c r="B637" s="91" t="s">
        <v>201</v>
      </c>
      <c r="C637" s="232" t="s">
        <v>176</v>
      </c>
      <c r="D637" s="156" t="s">
        <v>1844</v>
      </c>
      <c r="E637" s="233">
        <v>160000</v>
      </c>
      <c r="F637" s="1"/>
    </row>
    <row r="638" spans="1:6" x14ac:dyDescent="0.25">
      <c r="A638" s="153">
        <v>45002</v>
      </c>
      <c r="B638" s="91" t="s">
        <v>201</v>
      </c>
      <c r="C638" s="232" t="s">
        <v>176</v>
      </c>
      <c r="D638" s="156" t="s">
        <v>1845</v>
      </c>
      <c r="E638" s="233">
        <v>160000</v>
      </c>
      <c r="F638" s="1"/>
    </row>
    <row r="639" spans="1:6" x14ac:dyDescent="0.25">
      <c r="A639" s="153">
        <v>45002</v>
      </c>
      <c r="B639" s="91" t="s">
        <v>201</v>
      </c>
      <c r="C639" s="232" t="s">
        <v>176</v>
      </c>
      <c r="D639" s="156" t="s">
        <v>1846</v>
      </c>
      <c r="E639" s="233">
        <v>160000</v>
      </c>
      <c r="F639" s="1"/>
    </row>
    <row r="640" spans="1:6" x14ac:dyDescent="0.25">
      <c r="A640" s="153">
        <v>45002</v>
      </c>
      <c r="B640" s="91" t="s">
        <v>201</v>
      </c>
      <c r="C640" s="232" t="s">
        <v>176</v>
      </c>
      <c r="D640" s="156" t="s">
        <v>1847</v>
      </c>
      <c r="E640" s="233">
        <v>160000</v>
      </c>
      <c r="F640" s="1"/>
    </row>
    <row r="641" spans="1:6" x14ac:dyDescent="0.25">
      <c r="A641" s="153">
        <v>45002</v>
      </c>
      <c r="B641" s="91" t="s">
        <v>201</v>
      </c>
      <c r="C641" s="232" t="s">
        <v>176</v>
      </c>
      <c r="D641" s="156" t="s">
        <v>1848</v>
      </c>
      <c r="E641" s="233">
        <v>160000</v>
      </c>
      <c r="F641" s="1"/>
    </row>
    <row r="642" spans="1:6" x14ac:dyDescent="0.25">
      <c r="A642" s="153">
        <v>45005</v>
      </c>
      <c r="B642" s="91" t="s">
        <v>201</v>
      </c>
      <c r="C642" s="232" t="s">
        <v>176</v>
      </c>
      <c r="D642" s="156" t="s">
        <v>1849</v>
      </c>
      <c r="E642" s="233">
        <v>64000</v>
      </c>
      <c r="F642" s="1"/>
    </row>
    <row r="643" spans="1:6" x14ac:dyDescent="0.25">
      <c r="A643" s="153">
        <v>45005</v>
      </c>
      <c r="B643" s="91" t="s">
        <v>201</v>
      </c>
      <c r="C643" s="232" t="s">
        <v>176</v>
      </c>
      <c r="D643" s="156" t="s">
        <v>1850</v>
      </c>
      <c r="E643" s="233">
        <v>64000</v>
      </c>
      <c r="F643" s="1"/>
    </row>
    <row r="644" spans="1:6" x14ac:dyDescent="0.25">
      <c r="A644" s="153">
        <v>45005</v>
      </c>
      <c r="B644" s="91" t="s">
        <v>201</v>
      </c>
      <c r="C644" s="232" t="s">
        <v>176</v>
      </c>
      <c r="D644" s="156" t="s">
        <v>1851</v>
      </c>
      <c r="E644" s="233">
        <v>64000</v>
      </c>
      <c r="F644" s="1"/>
    </row>
    <row r="645" spans="1:6" x14ac:dyDescent="0.25">
      <c r="A645" s="153">
        <v>45005</v>
      </c>
      <c r="B645" s="91" t="s">
        <v>201</v>
      </c>
      <c r="C645" s="232" t="s">
        <v>176</v>
      </c>
      <c r="D645" s="156" t="s">
        <v>1852</v>
      </c>
      <c r="E645" s="233">
        <v>32000</v>
      </c>
      <c r="F645" s="1"/>
    </row>
    <row r="646" spans="1:6" x14ac:dyDescent="0.25">
      <c r="A646" s="153">
        <v>45005</v>
      </c>
      <c r="B646" s="91" t="s">
        <v>201</v>
      </c>
      <c r="C646" s="232" t="s">
        <v>176</v>
      </c>
      <c r="D646" s="156" t="s">
        <v>1853</v>
      </c>
      <c r="E646" s="233">
        <v>32000</v>
      </c>
      <c r="F646" s="1"/>
    </row>
    <row r="647" spans="1:6" x14ac:dyDescent="0.25">
      <c r="A647" s="153">
        <v>45005</v>
      </c>
      <c r="B647" s="91" t="s">
        <v>201</v>
      </c>
      <c r="C647" s="232" t="s">
        <v>176</v>
      </c>
      <c r="D647" s="156" t="s">
        <v>1854</v>
      </c>
      <c r="E647" s="233">
        <v>64000</v>
      </c>
      <c r="F647" s="1"/>
    </row>
    <row r="648" spans="1:6" x14ac:dyDescent="0.25">
      <c r="A648" s="153">
        <v>45005</v>
      </c>
      <c r="B648" s="91" t="s">
        <v>201</v>
      </c>
      <c r="C648" s="232" t="s">
        <v>176</v>
      </c>
      <c r="D648" s="156" t="s">
        <v>1855</v>
      </c>
      <c r="E648" s="233">
        <v>160000</v>
      </c>
      <c r="F648" s="1"/>
    </row>
    <row r="649" spans="1:6" x14ac:dyDescent="0.25">
      <c r="A649" s="153">
        <v>45005</v>
      </c>
      <c r="B649" s="91" t="s">
        <v>201</v>
      </c>
      <c r="C649" s="232" t="s">
        <v>176</v>
      </c>
      <c r="D649" s="156" t="s">
        <v>1856</v>
      </c>
      <c r="E649" s="233">
        <v>76800</v>
      </c>
      <c r="F649" s="1"/>
    </row>
    <row r="650" spans="1:6" x14ac:dyDescent="0.25">
      <c r="A650" s="153">
        <v>45008</v>
      </c>
      <c r="B650" s="91" t="s">
        <v>201</v>
      </c>
      <c r="C650" s="232" t="s">
        <v>176</v>
      </c>
      <c r="D650" s="156" t="s">
        <v>1857</v>
      </c>
      <c r="E650" s="233">
        <v>63000</v>
      </c>
      <c r="F650" s="1"/>
    </row>
    <row r="651" spans="1:6" x14ac:dyDescent="0.25">
      <c r="A651" s="153">
        <v>45008</v>
      </c>
      <c r="B651" s="91" t="s">
        <v>201</v>
      </c>
      <c r="C651" s="232" t="s">
        <v>176</v>
      </c>
      <c r="D651" s="156" t="s">
        <v>1858</v>
      </c>
      <c r="E651" s="233">
        <v>63000</v>
      </c>
      <c r="F651" s="1"/>
    </row>
    <row r="652" spans="1:6" x14ac:dyDescent="0.25">
      <c r="A652" s="153">
        <v>45008</v>
      </c>
      <c r="B652" s="91" t="s">
        <v>201</v>
      </c>
      <c r="C652" s="232" t="s">
        <v>176</v>
      </c>
      <c r="D652" s="156" t="s">
        <v>1859</v>
      </c>
      <c r="E652" s="233">
        <v>63000</v>
      </c>
      <c r="F652" s="1"/>
    </row>
    <row r="653" spans="1:6" x14ac:dyDescent="0.25">
      <c r="A653" s="153">
        <v>45008</v>
      </c>
      <c r="B653" s="91" t="s">
        <v>201</v>
      </c>
      <c r="C653" s="232" t="s">
        <v>176</v>
      </c>
      <c r="D653" s="156" t="s">
        <v>1860</v>
      </c>
      <c r="E653" s="233">
        <v>31500</v>
      </c>
      <c r="F653" s="1"/>
    </row>
    <row r="654" spans="1:6" x14ac:dyDescent="0.25">
      <c r="A654" s="153">
        <v>45008</v>
      </c>
      <c r="B654" s="91" t="s">
        <v>201</v>
      </c>
      <c r="C654" s="232" t="s">
        <v>176</v>
      </c>
      <c r="D654" s="156" t="s">
        <v>1861</v>
      </c>
      <c r="E654" s="233">
        <v>63000</v>
      </c>
      <c r="F654" s="1"/>
    </row>
    <row r="655" spans="1:6" x14ac:dyDescent="0.25">
      <c r="A655" s="153">
        <v>45008</v>
      </c>
      <c r="B655" s="91" t="s">
        <v>201</v>
      </c>
      <c r="C655" s="232" t="s">
        <v>176</v>
      </c>
      <c r="D655" s="156" t="s">
        <v>1862</v>
      </c>
      <c r="E655" s="233">
        <v>157500</v>
      </c>
      <c r="F655" s="1"/>
    </row>
    <row r="656" spans="1:6" x14ac:dyDescent="0.25">
      <c r="A656" s="153">
        <v>45008</v>
      </c>
      <c r="B656" s="91" t="s">
        <v>201</v>
      </c>
      <c r="C656" s="232" t="s">
        <v>176</v>
      </c>
      <c r="D656" s="156" t="s">
        <v>1863</v>
      </c>
      <c r="E656" s="233">
        <v>157500</v>
      </c>
      <c r="F656" s="1"/>
    </row>
    <row r="657" spans="1:6" x14ac:dyDescent="0.25">
      <c r="A657" s="153">
        <v>45008</v>
      </c>
      <c r="B657" s="91" t="s">
        <v>201</v>
      </c>
      <c r="C657" s="232" t="s">
        <v>176</v>
      </c>
      <c r="D657" s="156" t="s">
        <v>1864</v>
      </c>
      <c r="E657" s="233">
        <v>31500</v>
      </c>
      <c r="F657" s="1"/>
    </row>
    <row r="658" spans="1:6" x14ac:dyDescent="0.25">
      <c r="A658" s="153">
        <v>45011</v>
      </c>
      <c r="B658" s="91" t="s">
        <v>201</v>
      </c>
      <c r="C658" s="232" t="s">
        <v>176</v>
      </c>
      <c r="D658" s="156" t="s">
        <v>1865</v>
      </c>
      <c r="E658" s="233">
        <v>157500</v>
      </c>
      <c r="F658" s="1"/>
    </row>
    <row r="659" spans="1:6" x14ac:dyDescent="0.25">
      <c r="A659" s="153">
        <v>45011</v>
      </c>
      <c r="B659" s="91" t="s">
        <v>201</v>
      </c>
      <c r="C659" s="232" t="s">
        <v>176</v>
      </c>
      <c r="D659" s="156" t="s">
        <v>1866</v>
      </c>
      <c r="E659" s="233">
        <v>157500</v>
      </c>
      <c r="F659" s="1"/>
    </row>
    <row r="660" spans="1:6" x14ac:dyDescent="0.25">
      <c r="A660" s="153">
        <v>45011</v>
      </c>
      <c r="B660" s="91" t="s">
        <v>201</v>
      </c>
      <c r="C660" s="232" t="s">
        <v>176</v>
      </c>
      <c r="D660" s="156" t="s">
        <v>1867</v>
      </c>
      <c r="E660" s="233">
        <v>157500</v>
      </c>
      <c r="F660" s="1"/>
    </row>
    <row r="661" spans="1:6" x14ac:dyDescent="0.25">
      <c r="A661" s="153">
        <v>45011</v>
      </c>
      <c r="B661" s="91" t="s">
        <v>201</v>
      </c>
      <c r="C661" s="232" t="s">
        <v>176</v>
      </c>
      <c r="D661" s="156" t="s">
        <v>1868</v>
      </c>
      <c r="E661" s="233">
        <v>157500</v>
      </c>
      <c r="F661" s="1"/>
    </row>
    <row r="662" spans="1:6" x14ac:dyDescent="0.25">
      <c r="A662" s="153">
        <v>45011</v>
      </c>
      <c r="B662" s="91" t="s">
        <v>201</v>
      </c>
      <c r="C662" s="232" t="s">
        <v>176</v>
      </c>
      <c r="D662" s="156" t="s">
        <v>1869</v>
      </c>
      <c r="E662" s="233">
        <v>157500</v>
      </c>
      <c r="F662" s="1"/>
    </row>
    <row r="663" spans="1:6" x14ac:dyDescent="0.25">
      <c r="A663" s="153">
        <v>45011</v>
      </c>
      <c r="B663" s="91" t="s">
        <v>201</v>
      </c>
      <c r="C663" s="232" t="s">
        <v>176</v>
      </c>
      <c r="D663" s="156" t="s">
        <v>1870</v>
      </c>
      <c r="E663" s="233">
        <v>157500</v>
      </c>
      <c r="F663" s="1"/>
    </row>
    <row r="664" spans="1:6" x14ac:dyDescent="0.25">
      <c r="A664" s="153">
        <v>45013</v>
      </c>
      <c r="B664" s="91" t="s">
        <v>201</v>
      </c>
      <c r="C664" s="232" t="s">
        <v>176</v>
      </c>
      <c r="D664" s="156" t="s">
        <v>1871</v>
      </c>
      <c r="E664" s="233">
        <v>157500</v>
      </c>
      <c r="F664" s="1"/>
    </row>
    <row r="665" spans="1:6" x14ac:dyDescent="0.25">
      <c r="A665" s="153">
        <v>45013</v>
      </c>
      <c r="B665" s="91" t="s">
        <v>201</v>
      </c>
      <c r="C665" s="232" t="s">
        <v>176</v>
      </c>
      <c r="D665" s="156" t="s">
        <v>1872</v>
      </c>
      <c r="E665" s="233">
        <v>157500</v>
      </c>
      <c r="F665" s="1"/>
    </row>
    <row r="666" spans="1:6" x14ac:dyDescent="0.25">
      <c r="A666" s="153">
        <v>45014</v>
      </c>
      <c r="B666" s="91" t="s">
        <v>201</v>
      </c>
      <c r="C666" s="232" t="s">
        <v>176</v>
      </c>
      <c r="D666" s="156" t="s">
        <v>1873</v>
      </c>
      <c r="E666" s="233">
        <v>157500</v>
      </c>
      <c r="F666" s="1"/>
    </row>
    <row r="667" spans="1:6" x14ac:dyDescent="0.25">
      <c r="A667" s="153">
        <v>45014</v>
      </c>
      <c r="B667" s="91" t="s">
        <v>201</v>
      </c>
      <c r="C667" s="232" t="s">
        <v>176</v>
      </c>
      <c r="D667" s="156" t="s">
        <v>1874</v>
      </c>
      <c r="E667" s="233">
        <v>157500</v>
      </c>
      <c r="F667" s="1"/>
    </row>
    <row r="668" spans="1:6" x14ac:dyDescent="0.25">
      <c r="A668" s="146">
        <v>45019</v>
      </c>
      <c r="B668" s="148" t="s">
        <v>201</v>
      </c>
      <c r="C668" s="77" t="s">
        <v>176</v>
      </c>
      <c r="D668" s="2" t="s">
        <v>2023</v>
      </c>
      <c r="E668" s="214">
        <v>63000</v>
      </c>
      <c r="F668" s="1"/>
    </row>
    <row r="669" spans="1:6" x14ac:dyDescent="0.25">
      <c r="A669" s="146">
        <v>45019</v>
      </c>
      <c r="B669" s="148" t="s">
        <v>201</v>
      </c>
      <c r="C669" s="77" t="s">
        <v>176</v>
      </c>
      <c r="D669" s="2" t="s">
        <v>2024</v>
      </c>
      <c r="E669" s="214">
        <v>37800</v>
      </c>
      <c r="F669" s="1"/>
    </row>
    <row r="670" spans="1:6" x14ac:dyDescent="0.25">
      <c r="A670" s="146">
        <v>45019</v>
      </c>
      <c r="B670" s="148" t="s">
        <v>201</v>
      </c>
      <c r="C670" s="77" t="s">
        <v>176</v>
      </c>
      <c r="D670" s="2" t="s">
        <v>2025</v>
      </c>
      <c r="E670" s="214">
        <v>56700</v>
      </c>
      <c r="F670" s="1"/>
    </row>
    <row r="671" spans="1:6" x14ac:dyDescent="0.25">
      <c r="A671" s="146">
        <v>45019</v>
      </c>
      <c r="B671" s="148" t="s">
        <v>201</v>
      </c>
      <c r="C671" s="77" t="s">
        <v>176</v>
      </c>
      <c r="D671" s="2" t="s">
        <v>2026</v>
      </c>
      <c r="E671" s="214">
        <v>157500</v>
      </c>
      <c r="F671" s="1"/>
    </row>
    <row r="672" spans="1:6" x14ac:dyDescent="0.25">
      <c r="A672" s="146">
        <v>45020</v>
      </c>
      <c r="B672" s="148" t="s">
        <v>201</v>
      </c>
      <c r="C672" s="77" t="s">
        <v>176</v>
      </c>
      <c r="D672" s="2" t="s">
        <v>2027</v>
      </c>
      <c r="E672" s="214">
        <v>157500</v>
      </c>
      <c r="F672" s="1"/>
    </row>
    <row r="673" spans="1:6" x14ac:dyDescent="0.25">
      <c r="A673" s="146">
        <v>45020</v>
      </c>
      <c r="B673" s="148" t="s">
        <v>201</v>
      </c>
      <c r="C673" s="77" t="s">
        <v>176</v>
      </c>
      <c r="D673" s="2" t="s">
        <v>2028</v>
      </c>
      <c r="E673" s="214">
        <v>78750</v>
      </c>
      <c r="F673" s="1"/>
    </row>
    <row r="674" spans="1:6" x14ac:dyDescent="0.25">
      <c r="A674" s="146">
        <v>45020</v>
      </c>
      <c r="B674" s="148" t="s">
        <v>201</v>
      </c>
      <c r="C674" s="77" t="s">
        <v>176</v>
      </c>
      <c r="D674" s="2" t="s">
        <v>2029</v>
      </c>
      <c r="E674" s="214">
        <v>78750</v>
      </c>
      <c r="F674" s="1"/>
    </row>
    <row r="675" spans="1:6" x14ac:dyDescent="0.25">
      <c r="A675" s="146">
        <v>45020</v>
      </c>
      <c r="B675" s="148" t="s">
        <v>201</v>
      </c>
      <c r="C675" s="77" t="s">
        <v>176</v>
      </c>
      <c r="D675" s="2" t="s">
        <v>2030</v>
      </c>
      <c r="E675" s="214">
        <v>78750</v>
      </c>
      <c r="F675" s="1"/>
    </row>
    <row r="676" spans="1:6" x14ac:dyDescent="0.25">
      <c r="A676" s="146">
        <v>45020</v>
      </c>
      <c r="B676" s="148" t="s">
        <v>201</v>
      </c>
      <c r="C676" s="77" t="s">
        <v>176</v>
      </c>
      <c r="D676" s="2" t="s">
        <v>2031</v>
      </c>
      <c r="E676" s="214">
        <v>78750</v>
      </c>
      <c r="F676" s="1"/>
    </row>
    <row r="677" spans="1:6" x14ac:dyDescent="0.25">
      <c r="A677" s="146">
        <v>45020</v>
      </c>
      <c r="B677" s="148" t="s">
        <v>201</v>
      </c>
      <c r="C677" s="77" t="s">
        <v>176</v>
      </c>
      <c r="D677" s="2" t="s">
        <v>2032</v>
      </c>
      <c r="E677" s="214">
        <v>157500</v>
      </c>
      <c r="F677" s="1"/>
    </row>
    <row r="678" spans="1:6" x14ac:dyDescent="0.25">
      <c r="A678" s="146">
        <v>45020</v>
      </c>
      <c r="B678" s="148" t="s">
        <v>201</v>
      </c>
      <c r="C678" s="77" t="s">
        <v>176</v>
      </c>
      <c r="D678" s="2" t="s">
        <v>2033</v>
      </c>
      <c r="E678" s="214">
        <v>94500</v>
      </c>
      <c r="F678" s="1"/>
    </row>
    <row r="679" spans="1:6" x14ac:dyDescent="0.25">
      <c r="A679" s="146">
        <v>45020</v>
      </c>
      <c r="B679" s="148" t="s">
        <v>201</v>
      </c>
      <c r="C679" s="77" t="s">
        <v>176</v>
      </c>
      <c r="D679" s="2" t="s">
        <v>2034</v>
      </c>
      <c r="E679" s="214">
        <v>157500</v>
      </c>
      <c r="F679" s="1"/>
    </row>
    <row r="680" spans="1:6" x14ac:dyDescent="0.25">
      <c r="A680" s="146">
        <v>45021</v>
      </c>
      <c r="B680" s="148" t="s">
        <v>201</v>
      </c>
      <c r="C680" s="77" t="s">
        <v>176</v>
      </c>
      <c r="D680" s="2" t="s">
        <v>2035</v>
      </c>
      <c r="E680" s="214">
        <v>63000</v>
      </c>
      <c r="F680" s="1"/>
    </row>
    <row r="681" spans="1:6" x14ac:dyDescent="0.25">
      <c r="A681" s="146">
        <v>45021</v>
      </c>
      <c r="B681" s="148" t="s">
        <v>201</v>
      </c>
      <c r="C681" s="77" t="s">
        <v>176</v>
      </c>
      <c r="D681" s="2" t="s">
        <v>2036</v>
      </c>
      <c r="E681" s="214">
        <v>157500</v>
      </c>
      <c r="F681" s="1"/>
    </row>
    <row r="682" spans="1:6" x14ac:dyDescent="0.25">
      <c r="A682" s="146">
        <v>45022</v>
      </c>
      <c r="B682" s="148" t="s">
        <v>201</v>
      </c>
      <c r="C682" s="77" t="s">
        <v>176</v>
      </c>
      <c r="D682" s="2" t="s">
        <v>2037</v>
      </c>
      <c r="E682" s="214">
        <v>31500</v>
      </c>
      <c r="F682" s="1"/>
    </row>
    <row r="683" spans="1:6" x14ac:dyDescent="0.25">
      <c r="A683" s="146">
        <v>45022</v>
      </c>
      <c r="B683" s="148" t="s">
        <v>201</v>
      </c>
      <c r="C683" s="77" t="s">
        <v>176</v>
      </c>
      <c r="D683" s="2" t="s">
        <v>2038</v>
      </c>
      <c r="E683" s="214">
        <v>157500</v>
      </c>
      <c r="F683" s="1"/>
    </row>
    <row r="684" spans="1:6" x14ac:dyDescent="0.25">
      <c r="A684" s="146">
        <v>45022</v>
      </c>
      <c r="B684" s="148" t="s">
        <v>201</v>
      </c>
      <c r="C684" s="77" t="s">
        <v>176</v>
      </c>
      <c r="D684" s="2" t="s">
        <v>2039</v>
      </c>
      <c r="E684" s="214">
        <v>31500</v>
      </c>
      <c r="F684" s="1"/>
    </row>
    <row r="685" spans="1:6" x14ac:dyDescent="0.25">
      <c r="A685" s="146">
        <v>45022</v>
      </c>
      <c r="B685" s="148" t="s">
        <v>201</v>
      </c>
      <c r="C685" s="77" t="s">
        <v>176</v>
      </c>
      <c r="D685" s="2" t="s">
        <v>2040</v>
      </c>
      <c r="E685" s="214">
        <v>157500</v>
      </c>
      <c r="F685" s="1"/>
    </row>
    <row r="686" spans="1:6" x14ac:dyDescent="0.25">
      <c r="A686" s="146">
        <v>45023</v>
      </c>
      <c r="B686" s="148" t="s">
        <v>201</v>
      </c>
      <c r="C686" s="77" t="s">
        <v>176</v>
      </c>
      <c r="D686" s="2" t="s">
        <v>2041</v>
      </c>
      <c r="E686" s="214">
        <v>31500</v>
      </c>
      <c r="F686" s="1"/>
    </row>
    <row r="687" spans="1:6" x14ac:dyDescent="0.25">
      <c r="A687" s="146">
        <v>45023</v>
      </c>
      <c r="B687" s="148" t="s">
        <v>201</v>
      </c>
      <c r="C687" s="77" t="s">
        <v>176</v>
      </c>
      <c r="D687" s="2" t="s">
        <v>2042</v>
      </c>
      <c r="E687" s="214">
        <v>157500</v>
      </c>
      <c r="F687" s="1"/>
    </row>
    <row r="688" spans="1:6" x14ac:dyDescent="0.25">
      <c r="A688" s="146">
        <v>45025</v>
      </c>
      <c r="B688" s="148" t="s">
        <v>201</v>
      </c>
      <c r="C688" s="77" t="s">
        <v>176</v>
      </c>
      <c r="D688" s="2" t="s">
        <v>2043</v>
      </c>
      <c r="E688" s="214">
        <v>63000</v>
      </c>
      <c r="F688" s="1"/>
    </row>
    <row r="689" spans="1:6" x14ac:dyDescent="0.25">
      <c r="A689" s="146">
        <v>45027</v>
      </c>
      <c r="B689" s="148" t="s">
        <v>201</v>
      </c>
      <c r="C689" s="77" t="s">
        <v>176</v>
      </c>
      <c r="D689" s="2" t="s">
        <v>2044</v>
      </c>
      <c r="E689" s="214">
        <v>63000</v>
      </c>
      <c r="F689" s="1"/>
    </row>
    <row r="690" spans="1:6" x14ac:dyDescent="0.25">
      <c r="A690" s="146">
        <v>45027</v>
      </c>
      <c r="B690" s="148" t="s">
        <v>201</v>
      </c>
      <c r="C690" s="77" t="s">
        <v>176</v>
      </c>
      <c r="D690" s="2" t="s">
        <v>2045</v>
      </c>
      <c r="E690" s="214">
        <v>94500</v>
      </c>
      <c r="F690" s="1"/>
    </row>
    <row r="691" spans="1:6" x14ac:dyDescent="0.25">
      <c r="A691" s="146">
        <v>45027</v>
      </c>
      <c r="B691" s="148" t="s">
        <v>201</v>
      </c>
      <c r="C691" s="77" t="s">
        <v>176</v>
      </c>
      <c r="D691" s="2" t="s">
        <v>2046</v>
      </c>
      <c r="E691" s="214">
        <v>63000</v>
      </c>
      <c r="F691" s="1"/>
    </row>
    <row r="692" spans="1:6" x14ac:dyDescent="0.25">
      <c r="A692" s="146">
        <v>45027</v>
      </c>
      <c r="B692" s="148" t="s">
        <v>201</v>
      </c>
      <c r="C692" s="77" t="s">
        <v>176</v>
      </c>
      <c r="D692" s="2" t="s">
        <v>2047</v>
      </c>
      <c r="E692" s="214">
        <v>63000</v>
      </c>
      <c r="F692" s="1"/>
    </row>
    <row r="693" spans="1:6" x14ac:dyDescent="0.25">
      <c r="A693" s="146">
        <v>45027</v>
      </c>
      <c r="B693" s="148" t="s">
        <v>201</v>
      </c>
      <c r="C693" s="77" t="s">
        <v>176</v>
      </c>
      <c r="D693" s="2" t="s">
        <v>2048</v>
      </c>
      <c r="E693" s="214">
        <v>94500</v>
      </c>
      <c r="F693" s="1"/>
    </row>
    <row r="694" spans="1:6" x14ac:dyDescent="0.25">
      <c r="A694" s="146">
        <v>45027</v>
      </c>
      <c r="B694" s="148" t="s">
        <v>201</v>
      </c>
      <c r="C694" s="77" t="s">
        <v>176</v>
      </c>
      <c r="D694" s="2" t="s">
        <v>2049</v>
      </c>
      <c r="E694" s="214">
        <v>94500</v>
      </c>
      <c r="F694" s="1"/>
    </row>
    <row r="695" spans="1:6" x14ac:dyDescent="0.25">
      <c r="A695" s="146">
        <v>45028</v>
      </c>
      <c r="B695" s="148" t="s">
        <v>201</v>
      </c>
      <c r="C695" s="77" t="s">
        <v>176</v>
      </c>
      <c r="D695" s="2" t="s">
        <v>2050</v>
      </c>
      <c r="E695" s="214">
        <v>63000</v>
      </c>
      <c r="F695" s="1"/>
    </row>
    <row r="696" spans="1:6" x14ac:dyDescent="0.25">
      <c r="A696" s="146">
        <v>45028</v>
      </c>
      <c r="B696" s="148" t="s">
        <v>201</v>
      </c>
      <c r="C696" s="77" t="s">
        <v>176</v>
      </c>
      <c r="D696" s="2" t="s">
        <v>2051</v>
      </c>
      <c r="E696" s="214">
        <v>94500</v>
      </c>
      <c r="F696" s="1"/>
    </row>
    <row r="697" spans="1:6" x14ac:dyDescent="0.25">
      <c r="A697" s="146">
        <v>45031</v>
      </c>
      <c r="B697" s="148" t="s">
        <v>1534</v>
      </c>
      <c r="C697" s="77" t="s">
        <v>176</v>
      </c>
      <c r="D697" s="2" t="s">
        <v>2052</v>
      </c>
      <c r="E697" s="214">
        <v>29400</v>
      </c>
      <c r="F697" s="1"/>
    </row>
    <row r="698" spans="1:6" x14ac:dyDescent="0.25">
      <c r="A698" s="146">
        <v>45031</v>
      </c>
      <c r="B698" s="148" t="s">
        <v>201</v>
      </c>
      <c r="C698" s="77" t="s">
        <v>176</v>
      </c>
      <c r="D698" s="2" t="s">
        <v>2053</v>
      </c>
      <c r="E698" s="214">
        <v>64000</v>
      </c>
      <c r="F698" s="1"/>
    </row>
    <row r="699" spans="1:6" x14ac:dyDescent="0.25">
      <c r="A699" s="146">
        <v>45031</v>
      </c>
      <c r="B699" s="148" t="s">
        <v>201</v>
      </c>
      <c r="C699" s="77" t="s">
        <v>176</v>
      </c>
      <c r="D699" s="2" t="s">
        <v>2054</v>
      </c>
      <c r="E699" s="214">
        <v>96000</v>
      </c>
      <c r="F699" s="1"/>
    </row>
    <row r="700" spans="1:6" x14ac:dyDescent="0.25">
      <c r="A700" s="146">
        <v>45032</v>
      </c>
      <c r="B700" s="148" t="s">
        <v>201</v>
      </c>
      <c r="C700" s="77" t="s">
        <v>176</v>
      </c>
      <c r="D700" s="2" t="s">
        <v>2055</v>
      </c>
      <c r="E700" s="214">
        <v>64000</v>
      </c>
      <c r="F700" s="1"/>
    </row>
    <row r="701" spans="1:6" x14ac:dyDescent="0.25">
      <c r="A701" s="146">
        <v>45032</v>
      </c>
      <c r="B701" s="148" t="s">
        <v>201</v>
      </c>
      <c r="C701" s="77" t="s">
        <v>176</v>
      </c>
      <c r="D701" s="2" t="s">
        <v>2056</v>
      </c>
      <c r="E701" s="214">
        <v>160000</v>
      </c>
      <c r="F701" s="1"/>
    </row>
    <row r="702" spans="1:6" x14ac:dyDescent="0.25">
      <c r="A702" s="146">
        <v>45032</v>
      </c>
      <c r="B702" s="148" t="s">
        <v>201</v>
      </c>
      <c r="C702" s="77" t="s">
        <v>176</v>
      </c>
      <c r="D702" s="2" t="s">
        <v>2057</v>
      </c>
      <c r="E702" s="214">
        <v>64000</v>
      </c>
      <c r="F702" s="1"/>
    </row>
    <row r="703" spans="1:6" x14ac:dyDescent="0.25">
      <c r="A703" s="146">
        <v>45034</v>
      </c>
      <c r="B703" s="148" t="s">
        <v>201</v>
      </c>
      <c r="C703" s="77" t="s">
        <v>176</v>
      </c>
      <c r="D703" s="2" t="s">
        <v>2058</v>
      </c>
      <c r="E703" s="214">
        <v>32000</v>
      </c>
      <c r="F703" s="1"/>
    </row>
    <row r="704" spans="1:6" x14ac:dyDescent="0.25">
      <c r="A704" s="146">
        <v>45034</v>
      </c>
      <c r="B704" s="148" t="s">
        <v>201</v>
      </c>
      <c r="C704" s="77" t="s">
        <v>176</v>
      </c>
      <c r="D704" s="2" t="s">
        <v>2059</v>
      </c>
      <c r="E704" s="214">
        <v>32000</v>
      </c>
      <c r="F704" s="1"/>
    </row>
    <row r="705" spans="1:6" x14ac:dyDescent="0.25">
      <c r="A705" s="146">
        <v>45034</v>
      </c>
      <c r="B705" s="148" t="s">
        <v>201</v>
      </c>
      <c r="C705" s="77" t="s">
        <v>176</v>
      </c>
      <c r="D705" s="2" t="s">
        <v>2060</v>
      </c>
      <c r="E705" s="214">
        <v>160000</v>
      </c>
      <c r="F705" s="1"/>
    </row>
    <row r="706" spans="1:6" x14ac:dyDescent="0.25">
      <c r="A706" s="146">
        <v>45034</v>
      </c>
      <c r="B706" s="148" t="s">
        <v>201</v>
      </c>
      <c r="C706" s="77" t="s">
        <v>176</v>
      </c>
      <c r="D706" s="2" t="s">
        <v>2061</v>
      </c>
      <c r="E706" s="214">
        <v>64000</v>
      </c>
      <c r="F706" s="1"/>
    </row>
    <row r="707" spans="1:6" x14ac:dyDescent="0.25">
      <c r="A707" s="146">
        <v>45034</v>
      </c>
      <c r="B707" s="148" t="s">
        <v>201</v>
      </c>
      <c r="C707" s="77" t="s">
        <v>176</v>
      </c>
      <c r="D707" s="2" t="s">
        <v>2062</v>
      </c>
      <c r="E707" s="214">
        <v>64000</v>
      </c>
      <c r="F707" s="1"/>
    </row>
    <row r="708" spans="1:6" x14ac:dyDescent="0.25">
      <c r="A708" s="146">
        <v>45035</v>
      </c>
      <c r="B708" s="148" t="s">
        <v>201</v>
      </c>
      <c r="C708" s="77" t="s">
        <v>176</v>
      </c>
      <c r="D708" s="2" t="s">
        <v>2063</v>
      </c>
      <c r="E708" s="214">
        <v>160000</v>
      </c>
      <c r="F708" s="1"/>
    </row>
    <row r="709" spans="1:6" x14ac:dyDescent="0.25">
      <c r="A709" s="146">
        <v>45037</v>
      </c>
      <c r="B709" s="148" t="s">
        <v>201</v>
      </c>
      <c r="C709" s="77" t="s">
        <v>176</v>
      </c>
      <c r="D709" s="2" t="s">
        <v>2064</v>
      </c>
      <c r="E709" s="214">
        <v>80000</v>
      </c>
      <c r="F709" s="1"/>
    </row>
    <row r="710" spans="1:6" x14ac:dyDescent="0.25">
      <c r="A710" s="146">
        <v>45037</v>
      </c>
      <c r="B710" s="148" t="s">
        <v>201</v>
      </c>
      <c r="C710" s="77" t="s">
        <v>176</v>
      </c>
      <c r="D710" s="2" t="s">
        <v>2065</v>
      </c>
      <c r="E710" s="214">
        <v>80000</v>
      </c>
      <c r="F710" s="1"/>
    </row>
    <row r="711" spans="1:6" x14ac:dyDescent="0.25">
      <c r="A711" s="146">
        <v>45038</v>
      </c>
      <c r="B711" s="148" t="s">
        <v>201</v>
      </c>
      <c r="C711" s="77" t="s">
        <v>176</v>
      </c>
      <c r="D711" s="2" t="s">
        <v>2066</v>
      </c>
      <c r="E711" s="214">
        <v>80000</v>
      </c>
      <c r="F711" s="1"/>
    </row>
    <row r="712" spans="1:6" x14ac:dyDescent="0.25">
      <c r="A712" s="146">
        <v>45038</v>
      </c>
      <c r="B712" s="148" t="s">
        <v>201</v>
      </c>
      <c r="C712" s="77" t="s">
        <v>176</v>
      </c>
      <c r="D712" s="2" t="s">
        <v>2067</v>
      </c>
      <c r="E712" s="214">
        <v>160000</v>
      </c>
      <c r="F712" s="1"/>
    </row>
    <row r="713" spans="1:6" x14ac:dyDescent="0.25">
      <c r="A713" s="146">
        <v>45038</v>
      </c>
      <c r="B713" s="148" t="s">
        <v>201</v>
      </c>
      <c r="C713" s="77" t="s">
        <v>176</v>
      </c>
      <c r="D713" s="2" t="s">
        <v>2068</v>
      </c>
      <c r="E713" s="214">
        <v>80000</v>
      </c>
      <c r="F713" s="1"/>
    </row>
    <row r="714" spans="1:6" x14ac:dyDescent="0.25">
      <c r="A714" s="146">
        <v>45039</v>
      </c>
      <c r="B714" s="148" t="s">
        <v>201</v>
      </c>
      <c r="C714" s="77" t="s">
        <v>176</v>
      </c>
      <c r="D714" s="2" t="s">
        <v>2069</v>
      </c>
      <c r="E714" s="214">
        <v>80000</v>
      </c>
      <c r="F714" s="1"/>
    </row>
    <row r="715" spans="1:6" x14ac:dyDescent="0.25">
      <c r="A715" s="146">
        <v>45039</v>
      </c>
      <c r="B715" s="148" t="s">
        <v>201</v>
      </c>
      <c r="C715" s="77" t="s">
        <v>176</v>
      </c>
      <c r="D715" s="2" t="s">
        <v>2070</v>
      </c>
      <c r="E715" s="214">
        <v>160000</v>
      </c>
      <c r="F715" s="1"/>
    </row>
    <row r="716" spans="1:6" x14ac:dyDescent="0.25">
      <c r="A716" s="146">
        <v>45039</v>
      </c>
      <c r="B716" s="148" t="s">
        <v>201</v>
      </c>
      <c r="C716" s="77" t="s">
        <v>176</v>
      </c>
      <c r="D716" s="2" t="s">
        <v>2071</v>
      </c>
      <c r="E716" s="214">
        <v>160000</v>
      </c>
      <c r="F716" s="1"/>
    </row>
    <row r="717" spans="1:6" x14ac:dyDescent="0.25">
      <c r="A717" s="146">
        <v>45039</v>
      </c>
      <c r="B717" s="148" t="s">
        <v>201</v>
      </c>
      <c r="C717" s="77" t="s">
        <v>176</v>
      </c>
      <c r="D717" s="2" t="s">
        <v>2072</v>
      </c>
      <c r="E717" s="214">
        <v>80000</v>
      </c>
      <c r="F717" s="1"/>
    </row>
    <row r="718" spans="1:6" x14ac:dyDescent="0.25">
      <c r="A718" s="146">
        <v>45078</v>
      </c>
      <c r="B718" s="148" t="s">
        <v>2073</v>
      </c>
      <c r="C718" s="77" t="s">
        <v>176</v>
      </c>
      <c r="D718" s="2" t="s">
        <v>2074</v>
      </c>
      <c r="E718" s="214">
        <v>79780</v>
      </c>
      <c r="F718" s="1"/>
    </row>
    <row r="719" spans="1:6" x14ac:dyDescent="0.25">
      <c r="A719" s="146">
        <v>45090</v>
      </c>
      <c r="B719" s="148" t="s">
        <v>2075</v>
      </c>
      <c r="C719" s="77" t="s">
        <v>176</v>
      </c>
      <c r="D719" s="2" t="s">
        <v>2076</v>
      </c>
      <c r="E719" s="214">
        <v>152500</v>
      </c>
      <c r="F719" s="1"/>
    </row>
    <row r="720" spans="1:6" x14ac:dyDescent="0.25">
      <c r="A720" s="153">
        <v>45219</v>
      </c>
      <c r="B720" s="154" t="s">
        <v>2073</v>
      </c>
      <c r="C720" s="155" t="s">
        <v>176</v>
      </c>
      <c r="D720" s="156" t="s">
        <v>2696</v>
      </c>
      <c r="E720" s="215">
        <v>30749.200000000001</v>
      </c>
      <c r="F720" s="1"/>
    </row>
    <row r="721" spans="1:6" x14ac:dyDescent="0.25">
      <c r="A721" s="153"/>
      <c r="B721" s="91"/>
      <c r="C721" s="232"/>
      <c r="D721" s="156"/>
      <c r="E721" s="233"/>
      <c r="F721" s="1"/>
    </row>
    <row r="722" spans="1:6" x14ac:dyDescent="0.25">
      <c r="A722" s="153"/>
      <c r="B722" s="91"/>
      <c r="C722" s="232"/>
      <c r="D722" s="156"/>
      <c r="E722" s="233"/>
      <c r="F722" s="1"/>
    </row>
    <row r="723" spans="1:6" x14ac:dyDescent="0.25">
      <c r="A723" s="153"/>
      <c r="B723" s="91"/>
      <c r="C723" s="232"/>
      <c r="D723" s="156"/>
      <c r="E723" s="233"/>
      <c r="F723" s="1"/>
    </row>
    <row r="724" spans="1:6" x14ac:dyDescent="0.25">
      <c r="A724" s="295"/>
      <c r="B724" s="295"/>
      <c r="C724" s="295"/>
      <c r="D724" s="295"/>
      <c r="E724" s="214">
        <f>SUM(E7:E723)</f>
        <v>57059847.740000069</v>
      </c>
      <c r="F724" s="1"/>
    </row>
  </sheetData>
  <mergeCells count="6">
    <mergeCell ref="A724:D72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7F63-4BE9-4F82-A4D9-33FBF480B76F}">
  <dimension ref="A1:F190"/>
  <sheetViews>
    <sheetView topLeftCell="A156" workbookViewId="0">
      <selection activeCell="E191" sqref="E191"/>
    </sheetView>
  </sheetViews>
  <sheetFormatPr defaultRowHeight="15" x14ac:dyDescent="0.25"/>
  <cols>
    <col min="1" max="1" width="9.28515625" bestFit="1" customWidth="1"/>
    <col min="2" max="2" width="61" bestFit="1" customWidth="1"/>
    <col min="3" max="3" width="8" bestFit="1" customWidth="1"/>
    <col min="4" max="4" width="17.28515625" bestFit="1" customWidth="1"/>
    <col min="5" max="5" width="14.5703125" style="34" bestFit="1" customWidth="1"/>
    <col min="6" max="6" width="5.85546875" bestFit="1" customWidth="1"/>
  </cols>
  <sheetData>
    <row r="1" spans="1:6" ht="15.75" x14ac:dyDescent="0.25">
      <c r="A1" s="293" t="s">
        <v>150</v>
      </c>
      <c r="B1" s="293"/>
      <c r="C1" s="1"/>
      <c r="D1" s="1"/>
      <c r="E1" s="212"/>
      <c r="F1" s="1"/>
    </row>
    <row r="2" spans="1:6" x14ac:dyDescent="0.25">
      <c r="A2" s="294" t="s">
        <v>2</v>
      </c>
      <c r="B2" s="294"/>
      <c r="C2" s="1"/>
      <c r="D2" s="1"/>
      <c r="E2" s="212"/>
      <c r="F2" s="1"/>
    </row>
    <row r="3" spans="1:6" x14ac:dyDescent="0.25">
      <c r="A3" s="294" t="s">
        <v>3</v>
      </c>
      <c r="B3" s="294"/>
      <c r="C3" s="1"/>
      <c r="D3" s="1"/>
      <c r="E3" s="212"/>
      <c r="F3" s="1"/>
    </row>
    <row r="4" spans="1:6" x14ac:dyDescent="0.25">
      <c r="A4" s="294" t="s">
        <v>3</v>
      </c>
      <c r="B4" s="294"/>
      <c r="C4" s="1"/>
      <c r="D4" s="1"/>
      <c r="E4" s="212"/>
      <c r="F4" s="1"/>
    </row>
    <row r="5" spans="1:6" x14ac:dyDescent="0.25">
      <c r="A5" s="296" t="s">
        <v>528</v>
      </c>
      <c r="B5" s="296"/>
      <c r="C5" s="1"/>
      <c r="D5" s="1"/>
      <c r="E5" s="212"/>
      <c r="F5" s="1"/>
    </row>
    <row r="6" spans="1:6" x14ac:dyDescent="0.25">
      <c r="A6" s="2" t="s">
        <v>4</v>
      </c>
      <c r="B6" s="211"/>
      <c r="C6" s="3" t="s">
        <v>5</v>
      </c>
      <c r="D6" s="2" t="s">
        <v>6</v>
      </c>
      <c r="E6" s="213" t="s">
        <v>7</v>
      </c>
      <c r="F6" s="145" t="s">
        <v>8</v>
      </c>
    </row>
    <row r="7" spans="1:6" x14ac:dyDescent="0.25">
      <c r="A7" s="146">
        <v>44365</v>
      </c>
      <c r="B7" s="148" t="s">
        <v>529</v>
      </c>
      <c r="C7" s="77" t="s">
        <v>176</v>
      </c>
      <c r="D7" s="2" t="s">
        <v>530</v>
      </c>
      <c r="E7" s="214">
        <v>107792.25</v>
      </c>
      <c r="F7" s="151"/>
    </row>
    <row r="8" spans="1:6" x14ac:dyDescent="0.25">
      <c r="A8" s="152"/>
      <c r="B8" s="133" t="s">
        <v>531</v>
      </c>
      <c r="C8" s="1"/>
      <c r="D8" s="1"/>
      <c r="E8" s="212"/>
      <c r="F8" s="1"/>
    </row>
    <row r="9" spans="1:6" x14ac:dyDescent="0.25">
      <c r="A9" s="153">
        <v>44368</v>
      </c>
      <c r="B9" s="154" t="s">
        <v>529</v>
      </c>
      <c r="C9" s="155" t="s">
        <v>176</v>
      </c>
      <c r="D9" s="156" t="s">
        <v>532</v>
      </c>
      <c r="E9" s="215">
        <v>110856.54</v>
      </c>
      <c r="F9" s="159"/>
    </row>
    <row r="10" spans="1:6" x14ac:dyDescent="0.25">
      <c r="A10" s="152"/>
      <c r="B10" s="133" t="s">
        <v>533</v>
      </c>
      <c r="C10" s="1"/>
      <c r="D10" s="1"/>
      <c r="E10" s="212"/>
      <c r="F10" s="1"/>
    </row>
    <row r="11" spans="1:6" x14ac:dyDescent="0.25">
      <c r="A11" s="153">
        <v>44409</v>
      </c>
      <c r="B11" s="154" t="s">
        <v>529</v>
      </c>
      <c r="C11" s="155" t="s">
        <v>176</v>
      </c>
      <c r="D11" s="156" t="s">
        <v>534</v>
      </c>
      <c r="E11" s="215">
        <v>43601.69</v>
      </c>
      <c r="F11" s="159"/>
    </row>
    <row r="12" spans="1:6" x14ac:dyDescent="0.25">
      <c r="A12" s="152"/>
      <c r="B12" s="133" t="s">
        <v>535</v>
      </c>
      <c r="C12" s="1"/>
      <c r="D12" s="1"/>
      <c r="E12" s="212"/>
      <c r="F12" s="1"/>
    </row>
    <row r="13" spans="1:6" x14ac:dyDescent="0.25">
      <c r="A13" s="153">
        <v>44657</v>
      </c>
      <c r="B13" s="154" t="s">
        <v>536</v>
      </c>
      <c r="C13" s="155" t="s">
        <v>176</v>
      </c>
      <c r="D13" s="156" t="s">
        <v>537</v>
      </c>
      <c r="E13" s="215">
        <v>27670</v>
      </c>
      <c r="F13" s="159"/>
    </row>
    <row r="14" spans="1:6" x14ac:dyDescent="0.25">
      <c r="A14" s="152"/>
      <c r="B14" s="133" t="s">
        <v>538</v>
      </c>
      <c r="C14" s="1"/>
      <c r="D14" s="1"/>
      <c r="E14" s="212"/>
      <c r="F14" s="1"/>
    </row>
    <row r="15" spans="1:6" x14ac:dyDescent="0.25">
      <c r="A15" s="153">
        <v>44670</v>
      </c>
      <c r="B15" s="154" t="s">
        <v>536</v>
      </c>
      <c r="C15" s="155" t="s">
        <v>176</v>
      </c>
      <c r="D15" s="156" t="s">
        <v>539</v>
      </c>
      <c r="E15" s="215">
        <v>33400</v>
      </c>
      <c r="F15" s="159"/>
    </row>
    <row r="16" spans="1:6" x14ac:dyDescent="0.25">
      <c r="A16" s="152"/>
      <c r="B16" s="133" t="s">
        <v>540</v>
      </c>
      <c r="C16" s="1"/>
      <c r="D16" s="1"/>
      <c r="E16" s="212"/>
      <c r="F16" s="1"/>
    </row>
    <row r="17" spans="1:6" x14ac:dyDescent="0.25">
      <c r="A17" s="153">
        <v>44690</v>
      </c>
      <c r="B17" s="154" t="s">
        <v>536</v>
      </c>
      <c r="C17" s="155" t="s">
        <v>176</v>
      </c>
      <c r="D17" s="156" t="s">
        <v>541</v>
      </c>
      <c r="E17" s="215">
        <v>22050</v>
      </c>
      <c r="F17" s="159"/>
    </row>
    <row r="18" spans="1:6" x14ac:dyDescent="0.25">
      <c r="A18" s="152"/>
      <c r="B18" s="133" t="s">
        <v>542</v>
      </c>
      <c r="C18" s="1"/>
      <c r="D18" s="1"/>
      <c r="E18" s="212"/>
      <c r="F18" s="1"/>
    </row>
    <row r="19" spans="1:6" x14ac:dyDescent="0.25">
      <c r="A19" s="153">
        <v>44721</v>
      </c>
      <c r="B19" s="154" t="s">
        <v>536</v>
      </c>
      <c r="C19" s="155" t="s">
        <v>176</v>
      </c>
      <c r="D19" s="156" t="s">
        <v>543</v>
      </c>
      <c r="E19" s="215">
        <v>40770</v>
      </c>
      <c r="F19" s="159"/>
    </row>
    <row r="20" spans="1:6" x14ac:dyDescent="0.25">
      <c r="A20" s="152"/>
      <c r="B20" s="133" t="s">
        <v>544</v>
      </c>
      <c r="C20" s="1"/>
      <c r="D20" s="1"/>
      <c r="E20" s="212"/>
      <c r="F20" s="1"/>
    </row>
    <row r="21" spans="1:6" x14ac:dyDescent="0.25">
      <c r="A21" s="153">
        <v>44723</v>
      </c>
      <c r="B21" s="154" t="s">
        <v>545</v>
      </c>
      <c r="C21" s="155" t="s">
        <v>176</v>
      </c>
      <c r="D21" s="156" t="s">
        <v>546</v>
      </c>
      <c r="E21" s="215">
        <v>68750</v>
      </c>
      <c r="F21" s="159"/>
    </row>
    <row r="22" spans="1:6" x14ac:dyDescent="0.25">
      <c r="A22" s="152"/>
      <c r="B22" s="133" t="s">
        <v>547</v>
      </c>
      <c r="C22" s="1"/>
      <c r="D22" s="1"/>
      <c r="E22" s="212"/>
      <c r="F22" s="1"/>
    </row>
    <row r="23" spans="1:6" x14ac:dyDescent="0.25">
      <c r="A23" s="153">
        <v>44726</v>
      </c>
      <c r="B23" s="154" t="s">
        <v>548</v>
      </c>
      <c r="C23" s="155" t="s">
        <v>176</v>
      </c>
      <c r="D23" s="156" t="s">
        <v>549</v>
      </c>
      <c r="E23" s="215">
        <v>103571.42</v>
      </c>
      <c r="F23" s="159"/>
    </row>
    <row r="24" spans="1:6" x14ac:dyDescent="0.25">
      <c r="A24" s="152"/>
      <c r="B24" s="133" t="s">
        <v>550</v>
      </c>
      <c r="C24" s="1"/>
      <c r="D24" s="1"/>
      <c r="E24" s="212"/>
      <c r="F24" s="1"/>
    </row>
    <row r="25" spans="1:6" x14ac:dyDescent="0.25">
      <c r="A25" s="153">
        <v>44726</v>
      </c>
      <c r="B25" s="154" t="s">
        <v>548</v>
      </c>
      <c r="C25" s="155" t="s">
        <v>176</v>
      </c>
      <c r="D25" s="156" t="s">
        <v>551</v>
      </c>
      <c r="E25" s="215">
        <v>103571.42</v>
      </c>
      <c r="F25" s="159"/>
    </row>
    <row r="26" spans="1:6" x14ac:dyDescent="0.25">
      <c r="A26" s="152"/>
      <c r="B26" s="133" t="s">
        <v>550</v>
      </c>
      <c r="C26" s="1"/>
      <c r="D26" s="1"/>
      <c r="E26" s="212"/>
      <c r="F26" s="1"/>
    </row>
    <row r="27" spans="1:6" x14ac:dyDescent="0.25">
      <c r="A27" s="153">
        <v>44737</v>
      </c>
      <c r="B27" s="154" t="s">
        <v>536</v>
      </c>
      <c r="C27" s="155" t="s">
        <v>176</v>
      </c>
      <c r="D27" s="156" t="s">
        <v>552</v>
      </c>
      <c r="E27" s="215">
        <v>21750</v>
      </c>
      <c r="F27" s="159"/>
    </row>
    <row r="28" spans="1:6" x14ac:dyDescent="0.25">
      <c r="A28" s="152"/>
      <c r="B28" s="133" t="s">
        <v>553</v>
      </c>
      <c r="C28" s="1"/>
      <c r="D28" s="1"/>
      <c r="E28" s="212"/>
      <c r="F28" s="1"/>
    </row>
    <row r="29" spans="1:6" x14ac:dyDescent="0.25">
      <c r="A29" s="153">
        <v>44738</v>
      </c>
      <c r="B29" s="154" t="s">
        <v>548</v>
      </c>
      <c r="C29" s="155" t="s">
        <v>176</v>
      </c>
      <c r="D29" s="156" t="s">
        <v>554</v>
      </c>
      <c r="E29" s="215">
        <v>103571.42</v>
      </c>
      <c r="F29" s="159"/>
    </row>
    <row r="30" spans="1:6" x14ac:dyDescent="0.25">
      <c r="A30" s="152"/>
      <c r="B30" s="133" t="s">
        <v>555</v>
      </c>
      <c r="C30" s="1"/>
      <c r="D30" s="1"/>
      <c r="E30" s="212"/>
      <c r="F30" s="1"/>
    </row>
    <row r="31" spans="1:6" x14ac:dyDescent="0.25">
      <c r="A31" s="153">
        <v>44738</v>
      </c>
      <c r="B31" s="154" t="s">
        <v>548</v>
      </c>
      <c r="C31" s="155" t="s">
        <v>176</v>
      </c>
      <c r="D31" s="156" t="s">
        <v>556</v>
      </c>
      <c r="E31" s="215">
        <v>103571.42</v>
      </c>
      <c r="F31" s="159"/>
    </row>
    <row r="32" spans="1:6" x14ac:dyDescent="0.25">
      <c r="A32" s="152"/>
      <c r="B32" s="133" t="s">
        <v>557</v>
      </c>
      <c r="C32" s="1"/>
      <c r="D32" s="1"/>
      <c r="E32" s="212"/>
      <c r="F32" s="1"/>
    </row>
    <row r="33" spans="1:6" x14ac:dyDescent="0.25">
      <c r="A33" s="153">
        <v>44738</v>
      </c>
      <c r="B33" s="154" t="s">
        <v>548</v>
      </c>
      <c r="C33" s="155" t="s">
        <v>176</v>
      </c>
      <c r="D33" s="156" t="s">
        <v>558</v>
      </c>
      <c r="E33" s="215">
        <v>103571.42</v>
      </c>
      <c r="F33" s="159"/>
    </row>
    <row r="34" spans="1:6" x14ac:dyDescent="0.25">
      <c r="A34" s="152"/>
      <c r="B34" s="133" t="s">
        <v>557</v>
      </c>
      <c r="C34" s="1"/>
      <c r="D34" s="1"/>
      <c r="E34" s="212"/>
      <c r="F34" s="1"/>
    </row>
    <row r="35" spans="1:6" x14ac:dyDescent="0.25">
      <c r="A35" s="153">
        <v>44740</v>
      </c>
      <c r="B35" s="154" t="s">
        <v>548</v>
      </c>
      <c r="C35" s="155" t="s">
        <v>176</v>
      </c>
      <c r="D35" s="156" t="s">
        <v>559</v>
      </c>
      <c r="E35" s="215">
        <v>103571.42</v>
      </c>
      <c r="F35" s="159"/>
    </row>
    <row r="36" spans="1:6" x14ac:dyDescent="0.25">
      <c r="A36" s="152"/>
      <c r="B36" s="133" t="s">
        <v>557</v>
      </c>
      <c r="C36" s="1"/>
      <c r="D36" s="1"/>
      <c r="E36" s="212"/>
      <c r="F36" s="1"/>
    </row>
    <row r="37" spans="1:6" x14ac:dyDescent="0.25">
      <c r="A37" s="153">
        <v>44742</v>
      </c>
      <c r="B37" s="154" t="s">
        <v>560</v>
      </c>
      <c r="C37" s="155" t="s">
        <v>176</v>
      </c>
      <c r="D37" s="156" t="s">
        <v>561</v>
      </c>
      <c r="E37" s="215">
        <v>32000</v>
      </c>
      <c r="F37" s="159"/>
    </row>
    <row r="38" spans="1:6" x14ac:dyDescent="0.25">
      <c r="A38" s="152"/>
      <c r="B38" s="133" t="s">
        <v>562</v>
      </c>
      <c r="C38" s="1"/>
      <c r="D38" s="1"/>
      <c r="E38" s="212"/>
      <c r="F38" s="1"/>
    </row>
    <row r="39" spans="1:6" x14ac:dyDescent="0.25">
      <c r="A39" s="153">
        <v>44755</v>
      </c>
      <c r="B39" s="154" t="s">
        <v>536</v>
      </c>
      <c r="C39" s="155" t="s">
        <v>176</v>
      </c>
      <c r="D39" s="156" t="s">
        <v>563</v>
      </c>
      <c r="E39" s="215">
        <v>10800</v>
      </c>
      <c r="F39" s="159"/>
    </row>
    <row r="40" spans="1:6" x14ac:dyDescent="0.25">
      <c r="A40" s="152"/>
      <c r="B40" s="133" t="s">
        <v>564</v>
      </c>
      <c r="C40" s="1"/>
      <c r="D40" s="1"/>
      <c r="E40" s="212"/>
      <c r="F40" s="1"/>
    </row>
    <row r="41" spans="1:6" x14ac:dyDescent="0.25">
      <c r="A41" s="153">
        <v>44756</v>
      </c>
      <c r="B41" s="154" t="s">
        <v>548</v>
      </c>
      <c r="C41" s="155" t="s">
        <v>176</v>
      </c>
      <c r="D41" s="156" t="s">
        <v>565</v>
      </c>
      <c r="E41" s="215">
        <v>103571.42</v>
      </c>
      <c r="F41" s="159"/>
    </row>
    <row r="42" spans="1:6" x14ac:dyDescent="0.25">
      <c r="A42" s="152"/>
      <c r="B42" s="133" t="s">
        <v>466</v>
      </c>
      <c r="C42" s="1"/>
      <c r="D42" s="1"/>
      <c r="E42" s="212"/>
      <c r="F42" s="1"/>
    </row>
    <row r="43" spans="1:6" x14ac:dyDescent="0.25">
      <c r="A43" s="153">
        <v>44757</v>
      </c>
      <c r="B43" s="154" t="s">
        <v>548</v>
      </c>
      <c r="C43" s="155" t="s">
        <v>176</v>
      </c>
      <c r="D43" s="156" t="s">
        <v>566</v>
      </c>
      <c r="E43" s="215">
        <v>103571.42</v>
      </c>
      <c r="F43" s="159"/>
    </row>
    <row r="44" spans="1:6" x14ac:dyDescent="0.25">
      <c r="A44" s="152"/>
      <c r="B44" s="133" t="s">
        <v>466</v>
      </c>
      <c r="C44" s="1"/>
      <c r="D44" s="1"/>
      <c r="E44" s="212"/>
      <c r="F44" s="1"/>
    </row>
    <row r="45" spans="1:6" x14ac:dyDescent="0.25">
      <c r="A45" s="153">
        <v>44758</v>
      </c>
      <c r="B45" s="154" t="s">
        <v>548</v>
      </c>
      <c r="C45" s="155" t="s">
        <v>176</v>
      </c>
      <c r="D45" s="156" t="s">
        <v>567</v>
      </c>
      <c r="E45" s="215">
        <v>103571.42</v>
      </c>
      <c r="F45" s="159"/>
    </row>
    <row r="46" spans="1:6" x14ac:dyDescent="0.25">
      <c r="A46" s="152"/>
      <c r="B46" s="133" t="s">
        <v>466</v>
      </c>
      <c r="C46" s="1"/>
      <c r="D46" s="1"/>
      <c r="E46" s="212"/>
      <c r="F46" s="1"/>
    </row>
    <row r="47" spans="1:6" x14ac:dyDescent="0.25">
      <c r="A47" s="153">
        <v>44758</v>
      </c>
      <c r="B47" s="154" t="s">
        <v>548</v>
      </c>
      <c r="C47" s="155" t="s">
        <v>176</v>
      </c>
      <c r="D47" s="156" t="s">
        <v>568</v>
      </c>
      <c r="E47" s="215">
        <v>103571.42</v>
      </c>
      <c r="F47" s="159"/>
    </row>
    <row r="48" spans="1:6" x14ac:dyDescent="0.25">
      <c r="A48" s="152"/>
      <c r="B48" s="133" t="s">
        <v>466</v>
      </c>
      <c r="C48" s="1"/>
      <c r="D48" s="1"/>
      <c r="E48" s="212"/>
      <c r="F48" s="1"/>
    </row>
    <row r="49" spans="1:6" x14ac:dyDescent="0.25">
      <c r="A49" s="153">
        <v>44777</v>
      </c>
      <c r="B49" s="154" t="s">
        <v>536</v>
      </c>
      <c r="C49" s="155" t="s">
        <v>176</v>
      </c>
      <c r="D49" s="156" t="s">
        <v>569</v>
      </c>
      <c r="E49" s="215">
        <v>36180</v>
      </c>
      <c r="F49" s="159"/>
    </row>
    <row r="50" spans="1:6" x14ac:dyDescent="0.25">
      <c r="A50" s="152"/>
      <c r="B50" s="133" t="s">
        <v>570</v>
      </c>
      <c r="C50" s="1"/>
      <c r="D50" s="1"/>
      <c r="E50" s="212"/>
      <c r="F50" s="1"/>
    </row>
    <row r="51" spans="1:6" x14ac:dyDescent="0.25">
      <c r="A51" s="153">
        <v>44778</v>
      </c>
      <c r="B51" s="154" t="s">
        <v>548</v>
      </c>
      <c r="C51" s="155" t="s">
        <v>176</v>
      </c>
      <c r="D51" s="156" t="s">
        <v>571</v>
      </c>
      <c r="E51" s="215">
        <v>103571.42</v>
      </c>
      <c r="F51" s="159"/>
    </row>
    <row r="52" spans="1:6" x14ac:dyDescent="0.25">
      <c r="A52" s="152"/>
      <c r="B52" s="133" t="s">
        <v>572</v>
      </c>
      <c r="C52" s="1"/>
      <c r="D52" s="1"/>
      <c r="E52" s="212"/>
      <c r="F52" s="1"/>
    </row>
    <row r="53" spans="1:6" x14ac:dyDescent="0.25">
      <c r="A53" s="153">
        <v>44778</v>
      </c>
      <c r="B53" s="154" t="s">
        <v>548</v>
      </c>
      <c r="C53" s="155" t="s">
        <v>176</v>
      </c>
      <c r="D53" s="156" t="s">
        <v>573</v>
      </c>
      <c r="E53" s="215">
        <v>103571.42</v>
      </c>
      <c r="F53" s="159"/>
    </row>
    <row r="54" spans="1:6" x14ac:dyDescent="0.25">
      <c r="A54" s="152"/>
      <c r="B54" s="133" t="s">
        <v>572</v>
      </c>
      <c r="C54" s="1"/>
      <c r="D54" s="1"/>
      <c r="E54" s="212"/>
      <c r="F54" s="1"/>
    </row>
    <row r="55" spans="1:6" x14ac:dyDescent="0.25">
      <c r="A55" s="146">
        <v>44788</v>
      </c>
      <c r="B55" s="160"/>
      <c r="C55" s="145"/>
      <c r="D55" s="2"/>
      <c r="E55" s="214">
        <v>103571.42</v>
      </c>
      <c r="F55" s="159"/>
    </row>
    <row r="56" spans="1:6" x14ac:dyDescent="0.25">
      <c r="A56" s="5"/>
      <c r="B56" s="133" t="s">
        <v>574</v>
      </c>
      <c r="C56" s="161"/>
      <c r="D56" s="161"/>
      <c r="E56" s="216"/>
      <c r="F56" s="1"/>
    </row>
    <row r="57" spans="1:6" x14ac:dyDescent="0.25">
      <c r="A57" s="163">
        <v>44788</v>
      </c>
      <c r="B57" s="160"/>
      <c r="C57" s="145"/>
      <c r="D57" s="145"/>
      <c r="E57" s="214">
        <v>103571.42</v>
      </c>
      <c r="F57" s="159"/>
    </row>
    <row r="58" spans="1:6" x14ac:dyDescent="0.25">
      <c r="A58" s="164"/>
      <c r="B58" s="133" t="s">
        <v>575</v>
      </c>
      <c r="C58" s="1"/>
      <c r="D58" s="1"/>
      <c r="E58" s="212"/>
      <c r="F58" s="1"/>
    </row>
    <row r="59" spans="1:6" x14ac:dyDescent="0.25">
      <c r="A59" s="153">
        <v>44789</v>
      </c>
      <c r="B59" s="154" t="s">
        <v>548</v>
      </c>
      <c r="C59" s="155" t="s">
        <v>176</v>
      </c>
      <c r="D59" s="156" t="s">
        <v>576</v>
      </c>
      <c r="E59" s="215">
        <v>103571.42</v>
      </c>
      <c r="F59" s="159"/>
    </row>
    <row r="60" spans="1:6" x14ac:dyDescent="0.25">
      <c r="A60" s="152"/>
      <c r="B60" s="133" t="s">
        <v>572</v>
      </c>
      <c r="C60" s="1"/>
      <c r="D60" s="1"/>
      <c r="E60" s="212"/>
      <c r="F60" s="1"/>
    </row>
    <row r="61" spans="1:6" x14ac:dyDescent="0.25">
      <c r="A61" s="146">
        <v>44807</v>
      </c>
      <c r="B61" s="217" t="s">
        <v>548</v>
      </c>
      <c r="C61" s="77" t="s">
        <v>176</v>
      </c>
      <c r="D61" s="2" t="s">
        <v>1089</v>
      </c>
      <c r="E61" s="214">
        <v>103571.42</v>
      </c>
      <c r="F61" s="1"/>
    </row>
    <row r="62" spans="1:6" x14ac:dyDescent="0.25">
      <c r="A62" s="146">
        <v>44823</v>
      </c>
      <c r="B62" s="217" t="s">
        <v>536</v>
      </c>
      <c r="C62" s="77" t="s">
        <v>176</v>
      </c>
      <c r="D62" s="2" t="s">
        <v>1090</v>
      </c>
      <c r="E62" s="214">
        <v>40830</v>
      </c>
      <c r="F62" s="1"/>
    </row>
    <row r="63" spans="1:6" x14ac:dyDescent="0.25">
      <c r="A63" s="153">
        <v>44849</v>
      </c>
      <c r="B63" s="91" t="s">
        <v>168</v>
      </c>
      <c r="C63" s="232" t="s">
        <v>176</v>
      </c>
      <c r="D63" s="156" t="s">
        <v>1221</v>
      </c>
      <c r="E63" s="233">
        <v>106071.42</v>
      </c>
      <c r="F63" s="1"/>
    </row>
    <row r="64" spans="1:6" x14ac:dyDescent="0.25">
      <c r="A64" s="153">
        <v>44850</v>
      </c>
      <c r="B64" s="91" t="s">
        <v>168</v>
      </c>
      <c r="C64" s="232" t="s">
        <v>176</v>
      </c>
      <c r="D64" s="156" t="s">
        <v>1222</v>
      </c>
      <c r="E64" s="233">
        <v>106071.42</v>
      </c>
      <c r="F64" s="1"/>
    </row>
    <row r="65" spans="1:6" x14ac:dyDescent="0.25">
      <c r="A65" s="153">
        <v>44853</v>
      </c>
      <c r="B65" s="91" t="s">
        <v>168</v>
      </c>
      <c r="C65" s="232" t="s">
        <v>176</v>
      </c>
      <c r="D65" s="156" t="s">
        <v>1223</v>
      </c>
      <c r="E65" s="233">
        <v>106071.42</v>
      </c>
      <c r="F65" s="1"/>
    </row>
    <row r="66" spans="1:6" x14ac:dyDescent="0.25">
      <c r="A66" s="153">
        <v>44873</v>
      </c>
      <c r="B66" s="91" t="s">
        <v>1224</v>
      </c>
      <c r="C66" s="232" t="s">
        <v>176</v>
      </c>
      <c r="D66" s="156" t="s">
        <v>1225</v>
      </c>
      <c r="E66" s="233">
        <v>64900</v>
      </c>
      <c r="F66" s="1"/>
    </row>
    <row r="67" spans="1:6" x14ac:dyDescent="0.25">
      <c r="A67" s="153">
        <v>44876</v>
      </c>
      <c r="B67" s="91" t="s">
        <v>809</v>
      </c>
      <c r="C67" s="232" t="s">
        <v>176</v>
      </c>
      <c r="D67" s="156" t="s">
        <v>1226</v>
      </c>
      <c r="E67" s="233">
        <v>130242</v>
      </c>
      <c r="F67" s="1"/>
    </row>
    <row r="68" spans="1:6" x14ac:dyDescent="0.25">
      <c r="A68" s="153">
        <v>44876</v>
      </c>
      <c r="B68" s="91" t="s">
        <v>809</v>
      </c>
      <c r="C68" s="232" t="s">
        <v>176</v>
      </c>
      <c r="D68" s="156" t="s">
        <v>1227</v>
      </c>
      <c r="E68" s="233">
        <v>128874.24000000001</v>
      </c>
      <c r="F68" s="1"/>
    </row>
    <row r="69" spans="1:6" x14ac:dyDescent="0.25">
      <c r="A69" s="153">
        <v>44896</v>
      </c>
      <c r="B69" s="91" t="s">
        <v>809</v>
      </c>
      <c r="C69" s="232" t="s">
        <v>176</v>
      </c>
      <c r="D69" s="156" t="s">
        <v>1228</v>
      </c>
      <c r="E69" s="233">
        <v>6779.6</v>
      </c>
      <c r="F69" s="1"/>
    </row>
    <row r="70" spans="1:6" x14ac:dyDescent="0.25">
      <c r="A70" s="153">
        <v>44896</v>
      </c>
      <c r="B70" s="91" t="s">
        <v>809</v>
      </c>
      <c r="C70" s="232" t="s">
        <v>176</v>
      </c>
      <c r="D70" s="156" t="s">
        <v>1229</v>
      </c>
      <c r="E70" s="233">
        <v>127512</v>
      </c>
      <c r="F70" s="1"/>
    </row>
    <row r="71" spans="1:6" x14ac:dyDescent="0.25">
      <c r="A71" s="153">
        <v>44905</v>
      </c>
      <c r="B71" s="91" t="s">
        <v>809</v>
      </c>
      <c r="C71" s="232" t="s">
        <v>176</v>
      </c>
      <c r="D71" s="156" t="s">
        <v>1230</v>
      </c>
      <c r="E71" s="233">
        <v>32881.360000000001</v>
      </c>
      <c r="F71" s="1"/>
    </row>
    <row r="72" spans="1:6" x14ac:dyDescent="0.25">
      <c r="A72" s="153">
        <v>44918</v>
      </c>
      <c r="B72" s="91" t="s">
        <v>1231</v>
      </c>
      <c r="C72" s="232" t="s">
        <v>176</v>
      </c>
      <c r="D72" s="156" t="s">
        <v>1232</v>
      </c>
      <c r="E72" s="233">
        <v>37076</v>
      </c>
      <c r="F72" s="1"/>
    </row>
    <row r="73" spans="1:6" x14ac:dyDescent="0.25">
      <c r="A73" s="153">
        <v>44930</v>
      </c>
      <c r="B73" s="154" t="s">
        <v>536</v>
      </c>
      <c r="C73" s="155" t="s">
        <v>176</v>
      </c>
      <c r="D73" s="156" t="s">
        <v>1578</v>
      </c>
      <c r="E73" s="233">
        <v>55800</v>
      </c>
      <c r="F73" s="1"/>
    </row>
    <row r="74" spans="1:6" x14ac:dyDescent="0.25">
      <c r="A74" s="146">
        <v>44934</v>
      </c>
      <c r="B74" s="148" t="s">
        <v>529</v>
      </c>
      <c r="C74" s="77" t="s">
        <v>176</v>
      </c>
      <c r="D74" s="2" t="s">
        <v>1579</v>
      </c>
      <c r="E74" s="233">
        <v>176261.32</v>
      </c>
      <c r="F74" s="1"/>
    </row>
    <row r="75" spans="1:6" x14ac:dyDescent="0.25">
      <c r="A75" s="146">
        <v>44936</v>
      </c>
      <c r="B75" s="148" t="s">
        <v>529</v>
      </c>
      <c r="C75" s="77" t="s">
        <v>176</v>
      </c>
      <c r="D75" s="2" t="s">
        <v>1580</v>
      </c>
      <c r="E75" s="233">
        <v>177503.33</v>
      </c>
      <c r="F75" s="1"/>
    </row>
    <row r="76" spans="1:6" x14ac:dyDescent="0.25">
      <c r="A76" s="146">
        <v>44947</v>
      </c>
      <c r="B76" s="148" t="s">
        <v>536</v>
      </c>
      <c r="C76" s="77" t="s">
        <v>176</v>
      </c>
      <c r="D76" s="2" t="s">
        <v>1581</v>
      </c>
      <c r="E76" s="233">
        <v>55800</v>
      </c>
      <c r="F76" s="1"/>
    </row>
    <row r="77" spans="1:6" x14ac:dyDescent="0.25">
      <c r="A77" s="146">
        <v>44970</v>
      </c>
      <c r="B77" s="148" t="s">
        <v>560</v>
      </c>
      <c r="C77" s="77" t="s">
        <v>176</v>
      </c>
      <c r="D77" s="2" t="s">
        <v>1582</v>
      </c>
      <c r="E77" s="233">
        <v>132300</v>
      </c>
      <c r="F77" s="1"/>
    </row>
    <row r="78" spans="1:6" x14ac:dyDescent="0.25">
      <c r="A78" s="146">
        <v>44977</v>
      </c>
      <c r="B78" s="148" t="s">
        <v>536</v>
      </c>
      <c r="C78" s="77" t="s">
        <v>176</v>
      </c>
      <c r="D78" s="2" t="s">
        <v>1583</v>
      </c>
      <c r="E78" s="233">
        <v>55800</v>
      </c>
      <c r="F78" s="1"/>
    </row>
    <row r="79" spans="1:6" x14ac:dyDescent="0.25">
      <c r="A79" s="146">
        <v>44977</v>
      </c>
      <c r="B79" s="148" t="s">
        <v>560</v>
      </c>
      <c r="C79" s="77" t="s">
        <v>176</v>
      </c>
      <c r="D79" s="2" t="s">
        <v>1584</v>
      </c>
      <c r="E79" s="233">
        <v>14101.6</v>
      </c>
      <c r="F79" s="1"/>
    </row>
    <row r="80" spans="1:6" x14ac:dyDescent="0.25">
      <c r="A80" s="146">
        <v>44978</v>
      </c>
      <c r="B80" s="148" t="s">
        <v>560</v>
      </c>
      <c r="C80" s="77" t="s">
        <v>176</v>
      </c>
      <c r="D80" s="2" t="s">
        <v>1585</v>
      </c>
      <c r="E80" s="233">
        <v>132300</v>
      </c>
      <c r="F80" s="1"/>
    </row>
    <row r="81" spans="1:6" x14ac:dyDescent="0.25">
      <c r="A81" s="146">
        <v>44979</v>
      </c>
      <c r="B81" s="148" t="s">
        <v>560</v>
      </c>
      <c r="C81" s="77" t="s">
        <v>176</v>
      </c>
      <c r="D81" s="2" t="s">
        <v>1586</v>
      </c>
      <c r="E81" s="233">
        <v>120330</v>
      </c>
      <c r="F81" s="1"/>
    </row>
    <row r="82" spans="1:6" x14ac:dyDescent="0.25">
      <c r="A82" s="146">
        <v>44979</v>
      </c>
      <c r="B82" s="148" t="s">
        <v>560</v>
      </c>
      <c r="C82" s="77" t="s">
        <v>176</v>
      </c>
      <c r="D82" s="2" t="s">
        <v>1587</v>
      </c>
      <c r="E82" s="233">
        <v>143640</v>
      </c>
      <c r="F82" s="1"/>
    </row>
    <row r="83" spans="1:6" x14ac:dyDescent="0.25">
      <c r="A83" s="146">
        <v>44979</v>
      </c>
      <c r="B83" s="148" t="s">
        <v>560</v>
      </c>
      <c r="C83" s="77" t="s">
        <v>176</v>
      </c>
      <c r="D83" s="2" t="s">
        <v>1588</v>
      </c>
      <c r="E83" s="233">
        <v>123962.3</v>
      </c>
      <c r="F83" s="1"/>
    </row>
    <row r="84" spans="1:6" x14ac:dyDescent="0.25">
      <c r="A84" s="146">
        <v>44982</v>
      </c>
      <c r="B84" s="148" t="s">
        <v>560</v>
      </c>
      <c r="C84" s="77" t="s">
        <v>176</v>
      </c>
      <c r="D84" s="2" t="s">
        <v>1589</v>
      </c>
      <c r="E84" s="233">
        <v>107140.8</v>
      </c>
      <c r="F84" s="1"/>
    </row>
    <row r="85" spans="1:6" x14ac:dyDescent="0.25">
      <c r="A85" s="146">
        <v>44982</v>
      </c>
      <c r="B85" s="148" t="s">
        <v>560</v>
      </c>
      <c r="C85" s="77" t="s">
        <v>176</v>
      </c>
      <c r="D85" s="2" t="s">
        <v>1590</v>
      </c>
      <c r="E85" s="233">
        <v>165062.1</v>
      </c>
      <c r="F85" s="1"/>
    </row>
    <row r="86" spans="1:6" x14ac:dyDescent="0.25">
      <c r="A86" s="146">
        <v>44984</v>
      </c>
      <c r="B86" s="148" t="s">
        <v>560</v>
      </c>
      <c r="C86" s="77" t="s">
        <v>176</v>
      </c>
      <c r="D86" s="2" t="s">
        <v>1591</v>
      </c>
      <c r="E86" s="233">
        <v>10576.2</v>
      </c>
      <c r="F86" s="1"/>
    </row>
    <row r="87" spans="1:6" x14ac:dyDescent="0.25">
      <c r="A87" s="146">
        <v>44984</v>
      </c>
      <c r="B87" s="148" t="s">
        <v>560</v>
      </c>
      <c r="C87" s="77" t="s">
        <v>176</v>
      </c>
      <c r="D87" s="2" t="s">
        <v>1592</v>
      </c>
      <c r="E87" s="233">
        <v>10576.2</v>
      </c>
      <c r="F87" s="1"/>
    </row>
    <row r="88" spans="1:6" x14ac:dyDescent="0.25">
      <c r="A88" s="146">
        <v>44984</v>
      </c>
      <c r="B88" s="148" t="s">
        <v>560</v>
      </c>
      <c r="C88" s="77" t="s">
        <v>176</v>
      </c>
      <c r="D88" s="2" t="s">
        <v>1593</v>
      </c>
      <c r="E88" s="233">
        <v>10576.2</v>
      </c>
      <c r="F88" s="1"/>
    </row>
    <row r="89" spans="1:6" x14ac:dyDescent="0.25">
      <c r="A89" s="146">
        <v>44984</v>
      </c>
      <c r="B89" s="148" t="s">
        <v>560</v>
      </c>
      <c r="C89" s="77" t="s">
        <v>176</v>
      </c>
      <c r="D89" s="2" t="s">
        <v>1594</v>
      </c>
      <c r="E89" s="233">
        <v>12338.9</v>
      </c>
      <c r="F89" s="1"/>
    </row>
    <row r="90" spans="1:6" x14ac:dyDescent="0.25">
      <c r="A90" s="146">
        <v>44986</v>
      </c>
      <c r="B90" s="148" t="s">
        <v>536</v>
      </c>
      <c r="C90" s="77" t="s">
        <v>176</v>
      </c>
      <c r="D90" s="2" t="s">
        <v>1595</v>
      </c>
      <c r="E90" s="233">
        <v>81530</v>
      </c>
      <c r="F90" s="1"/>
    </row>
    <row r="91" spans="1:6" x14ac:dyDescent="0.25">
      <c r="A91" s="146">
        <v>44988</v>
      </c>
      <c r="B91" s="148" t="s">
        <v>548</v>
      </c>
      <c r="C91" s="77" t="s">
        <v>176</v>
      </c>
      <c r="D91" s="2" t="s">
        <v>1596</v>
      </c>
      <c r="E91" s="233">
        <v>108571.42</v>
      </c>
      <c r="F91" s="1"/>
    </row>
    <row r="92" spans="1:6" x14ac:dyDescent="0.25">
      <c r="A92" s="146">
        <v>44988</v>
      </c>
      <c r="B92" s="148" t="s">
        <v>548</v>
      </c>
      <c r="C92" s="77" t="s">
        <v>176</v>
      </c>
      <c r="D92" s="2" t="s">
        <v>1597</v>
      </c>
      <c r="E92" s="233">
        <v>108571.42</v>
      </c>
      <c r="F92" s="1"/>
    </row>
    <row r="93" spans="1:6" x14ac:dyDescent="0.25">
      <c r="A93" s="146">
        <v>44990</v>
      </c>
      <c r="B93" s="148" t="s">
        <v>548</v>
      </c>
      <c r="C93" s="77" t="s">
        <v>176</v>
      </c>
      <c r="D93" s="2" t="s">
        <v>1598</v>
      </c>
      <c r="E93" s="233">
        <v>108571.42</v>
      </c>
      <c r="F93" s="1"/>
    </row>
    <row r="94" spans="1:6" x14ac:dyDescent="0.25">
      <c r="A94" s="146">
        <v>44990</v>
      </c>
      <c r="B94" s="148" t="s">
        <v>548</v>
      </c>
      <c r="C94" s="77" t="s">
        <v>176</v>
      </c>
      <c r="D94" s="2" t="s">
        <v>1599</v>
      </c>
      <c r="E94" s="233">
        <v>108571.42</v>
      </c>
      <c r="F94" s="1"/>
    </row>
    <row r="95" spans="1:6" x14ac:dyDescent="0.25">
      <c r="A95" s="146">
        <v>44990</v>
      </c>
      <c r="B95" s="148" t="s">
        <v>548</v>
      </c>
      <c r="C95" s="77" t="s">
        <v>176</v>
      </c>
      <c r="D95" s="2" t="s">
        <v>1600</v>
      </c>
      <c r="E95" s="233">
        <v>108571.42</v>
      </c>
      <c r="F95" s="1"/>
    </row>
    <row r="96" spans="1:6" x14ac:dyDescent="0.25">
      <c r="A96" s="146">
        <v>44990</v>
      </c>
      <c r="B96" s="148" t="s">
        <v>548</v>
      </c>
      <c r="C96" s="77" t="s">
        <v>176</v>
      </c>
      <c r="D96" s="2" t="s">
        <v>1601</v>
      </c>
      <c r="E96" s="233">
        <v>108571.42</v>
      </c>
      <c r="F96" s="1"/>
    </row>
    <row r="97" spans="1:6" x14ac:dyDescent="0.25">
      <c r="A97" s="146">
        <v>45002</v>
      </c>
      <c r="B97" s="148" t="s">
        <v>548</v>
      </c>
      <c r="C97" s="77" t="s">
        <v>176</v>
      </c>
      <c r="D97" s="2" t="s">
        <v>1875</v>
      </c>
      <c r="E97" s="214">
        <v>108571.42</v>
      </c>
      <c r="F97" s="1"/>
    </row>
    <row r="98" spans="1:6" x14ac:dyDescent="0.25">
      <c r="A98" s="153">
        <v>45002</v>
      </c>
      <c r="B98" s="154" t="s">
        <v>548</v>
      </c>
      <c r="C98" s="155" t="s">
        <v>176</v>
      </c>
      <c r="D98" s="156" t="s">
        <v>1876</v>
      </c>
      <c r="E98" s="215">
        <v>108571.42</v>
      </c>
      <c r="F98" s="1"/>
    </row>
    <row r="99" spans="1:6" x14ac:dyDescent="0.25">
      <c r="A99" s="153">
        <v>45003</v>
      </c>
      <c r="B99" s="154" t="s">
        <v>548</v>
      </c>
      <c r="C99" s="155" t="s">
        <v>176</v>
      </c>
      <c r="D99" s="156" t="s">
        <v>1877</v>
      </c>
      <c r="E99" s="215">
        <v>108571.42</v>
      </c>
      <c r="F99" s="1"/>
    </row>
    <row r="100" spans="1:6" x14ac:dyDescent="0.25">
      <c r="A100" s="153">
        <v>45004</v>
      </c>
      <c r="B100" s="154" t="s">
        <v>1878</v>
      </c>
      <c r="C100" s="155" t="s">
        <v>176</v>
      </c>
      <c r="D100" s="156" t="s">
        <v>1879</v>
      </c>
      <c r="E100" s="215">
        <v>138270</v>
      </c>
      <c r="F100" s="1"/>
    </row>
    <row r="101" spans="1:6" x14ac:dyDescent="0.25">
      <c r="A101" s="153">
        <v>45004</v>
      </c>
      <c r="B101" s="154" t="s">
        <v>548</v>
      </c>
      <c r="C101" s="155" t="s">
        <v>176</v>
      </c>
      <c r="D101" s="156" t="s">
        <v>1880</v>
      </c>
      <c r="E101" s="215">
        <v>108571.42</v>
      </c>
      <c r="F101" s="1"/>
    </row>
    <row r="102" spans="1:6" x14ac:dyDescent="0.25">
      <c r="A102" s="153">
        <v>45004</v>
      </c>
      <c r="B102" s="154" t="s">
        <v>548</v>
      </c>
      <c r="C102" s="155" t="s">
        <v>176</v>
      </c>
      <c r="D102" s="156" t="s">
        <v>1876</v>
      </c>
      <c r="E102" s="215">
        <v>108571.42</v>
      </c>
      <c r="F102" s="1"/>
    </row>
    <row r="103" spans="1:6" x14ac:dyDescent="0.25">
      <c r="A103" s="153">
        <v>45005</v>
      </c>
      <c r="B103" s="154" t="s">
        <v>1878</v>
      </c>
      <c r="C103" s="155" t="s">
        <v>176</v>
      </c>
      <c r="D103" s="156" t="s">
        <v>1881</v>
      </c>
      <c r="E103" s="215">
        <v>153648</v>
      </c>
      <c r="F103" s="1"/>
    </row>
    <row r="104" spans="1:6" x14ac:dyDescent="0.25">
      <c r="A104" s="153">
        <v>45005</v>
      </c>
      <c r="B104" s="154" t="s">
        <v>1878</v>
      </c>
      <c r="C104" s="155" t="s">
        <v>176</v>
      </c>
      <c r="D104" s="156" t="s">
        <v>1882</v>
      </c>
      <c r="E104" s="215">
        <v>16102</v>
      </c>
      <c r="F104" s="1"/>
    </row>
    <row r="105" spans="1:6" x14ac:dyDescent="0.25">
      <c r="A105" s="153">
        <v>45005</v>
      </c>
      <c r="B105" s="154" t="s">
        <v>1878</v>
      </c>
      <c r="C105" s="155" t="s">
        <v>176</v>
      </c>
      <c r="D105" s="156" t="s">
        <v>1883</v>
      </c>
      <c r="E105" s="215">
        <v>96610</v>
      </c>
      <c r="F105" s="1"/>
    </row>
    <row r="106" spans="1:6" x14ac:dyDescent="0.25">
      <c r="A106" s="153">
        <v>45006</v>
      </c>
      <c r="B106" s="154" t="s">
        <v>1878</v>
      </c>
      <c r="C106" s="155" t="s">
        <v>176</v>
      </c>
      <c r="D106" s="156" t="s">
        <v>1884</v>
      </c>
      <c r="E106" s="215">
        <v>16102</v>
      </c>
      <c r="F106" s="1"/>
    </row>
    <row r="107" spans="1:6" x14ac:dyDescent="0.25">
      <c r="A107" s="153">
        <v>45006</v>
      </c>
      <c r="B107" s="154" t="s">
        <v>1878</v>
      </c>
      <c r="C107" s="155" t="s">
        <v>176</v>
      </c>
      <c r="D107" s="156" t="s">
        <v>1885</v>
      </c>
      <c r="E107" s="215">
        <v>154110</v>
      </c>
      <c r="F107" s="1"/>
    </row>
    <row r="108" spans="1:6" x14ac:dyDescent="0.25">
      <c r="A108" s="153">
        <v>45006</v>
      </c>
      <c r="B108" s="154" t="s">
        <v>1878</v>
      </c>
      <c r="C108" s="155" t="s">
        <v>176</v>
      </c>
      <c r="D108" s="156" t="s">
        <v>1886</v>
      </c>
      <c r="E108" s="215">
        <v>164947</v>
      </c>
      <c r="F108" s="1"/>
    </row>
    <row r="109" spans="1:6" x14ac:dyDescent="0.25">
      <c r="A109" s="153">
        <v>45006</v>
      </c>
      <c r="B109" s="154" t="s">
        <v>1878</v>
      </c>
      <c r="C109" s="155" t="s">
        <v>176</v>
      </c>
      <c r="D109" s="156" t="s">
        <v>1887</v>
      </c>
      <c r="E109" s="215">
        <v>96610</v>
      </c>
      <c r="F109" s="1"/>
    </row>
    <row r="110" spans="1:6" x14ac:dyDescent="0.25">
      <c r="A110" s="153">
        <v>45008</v>
      </c>
      <c r="B110" s="154" t="s">
        <v>1878</v>
      </c>
      <c r="C110" s="155" t="s">
        <v>176</v>
      </c>
      <c r="D110" s="156" t="s">
        <v>1888</v>
      </c>
      <c r="E110" s="215">
        <v>163944</v>
      </c>
      <c r="F110" s="1"/>
    </row>
    <row r="111" spans="1:6" x14ac:dyDescent="0.25">
      <c r="A111" s="153">
        <v>45008</v>
      </c>
      <c r="B111" s="154" t="s">
        <v>548</v>
      </c>
      <c r="C111" s="155" t="s">
        <v>176</v>
      </c>
      <c r="D111" s="156" t="s">
        <v>1889</v>
      </c>
      <c r="E111" s="215">
        <v>108571.42</v>
      </c>
      <c r="F111" s="1"/>
    </row>
    <row r="112" spans="1:6" x14ac:dyDescent="0.25">
      <c r="A112" s="153">
        <v>45008</v>
      </c>
      <c r="B112" s="154" t="s">
        <v>548</v>
      </c>
      <c r="C112" s="155" t="s">
        <v>176</v>
      </c>
      <c r="D112" s="156" t="s">
        <v>1889</v>
      </c>
      <c r="E112" s="215">
        <v>108571.42</v>
      </c>
      <c r="F112" s="1"/>
    </row>
    <row r="113" spans="1:6" x14ac:dyDescent="0.25">
      <c r="A113" s="153">
        <v>45008</v>
      </c>
      <c r="B113" s="154" t="s">
        <v>548</v>
      </c>
      <c r="C113" s="155" t="s">
        <v>176</v>
      </c>
      <c r="D113" s="156" t="s">
        <v>1890</v>
      </c>
      <c r="E113" s="215">
        <v>108571.42</v>
      </c>
      <c r="F113" s="1"/>
    </row>
    <row r="114" spans="1:6" x14ac:dyDescent="0.25">
      <c r="A114" s="153">
        <v>45009</v>
      </c>
      <c r="B114" s="154" t="s">
        <v>536</v>
      </c>
      <c r="C114" s="155" t="s">
        <v>176</v>
      </c>
      <c r="D114" s="156" t="s">
        <v>1891</v>
      </c>
      <c r="E114" s="215">
        <v>105100</v>
      </c>
      <c r="F114" s="1"/>
    </row>
    <row r="115" spans="1:6" x14ac:dyDescent="0.25">
      <c r="A115" s="153">
        <v>45010</v>
      </c>
      <c r="B115" s="154" t="s">
        <v>1878</v>
      </c>
      <c r="C115" s="155" t="s">
        <v>176</v>
      </c>
      <c r="D115" s="156" t="s">
        <v>1892</v>
      </c>
      <c r="E115" s="215">
        <v>105932</v>
      </c>
      <c r="F115" s="1"/>
    </row>
    <row r="116" spans="1:6" x14ac:dyDescent="0.25">
      <c r="A116" s="153">
        <v>45010</v>
      </c>
      <c r="B116" s="154" t="s">
        <v>1878</v>
      </c>
      <c r="C116" s="155" t="s">
        <v>176</v>
      </c>
      <c r="D116" s="156" t="s">
        <v>1893</v>
      </c>
      <c r="E116" s="215">
        <v>168300</v>
      </c>
      <c r="F116" s="1"/>
    </row>
    <row r="117" spans="1:6" x14ac:dyDescent="0.25">
      <c r="A117" s="153">
        <v>45011</v>
      </c>
      <c r="B117" s="154" t="s">
        <v>1878</v>
      </c>
      <c r="C117" s="155" t="s">
        <v>176</v>
      </c>
      <c r="D117" s="156" t="s">
        <v>1894</v>
      </c>
      <c r="E117" s="215">
        <v>166650</v>
      </c>
      <c r="F117" s="1"/>
    </row>
    <row r="118" spans="1:6" x14ac:dyDescent="0.25">
      <c r="A118" s="153">
        <v>45012</v>
      </c>
      <c r="B118" s="154" t="s">
        <v>548</v>
      </c>
      <c r="C118" s="155" t="s">
        <v>176</v>
      </c>
      <c r="D118" s="156" t="s">
        <v>1895</v>
      </c>
      <c r="E118" s="215">
        <v>108571.42</v>
      </c>
      <c r="F118" s="1"/>
    </row>
    <row r="119" spans="1:6" x14ac:dyDescent="0.25">
      <c r="A119" s="153">
        <v>45012</v>
      </c>
      <c r="B119" s="154" t="s">
        <v>548</v>
      </c>
      <c r="C119" s="155" t="s">
        <v>176</v>
      </c>
      <c r="D119" s="156" t="s">
        <v>1896</v>
      </c>
      <c r="E119" s="215">
        <v>108571.42</v>
      </c>
      <c r="F119" s="1"/>
    </row>
    <row r="120" spans="1:6" x14ac:dyDescent="0.25">
      <c r="A120" s="153">
        <v>45012</v>
      </c>
      <c r="B120" s="154" t="s">
        <v>1878</v>
      </c>
      <c r="C120" s="155" t="s">
        <v>176</v>
      </c>
      <c r="D120" s="156" t="s">
        <v>1897</v>
      </c>
      <c r="E120" s="215">
        <v>101695</v>
      </c>
      <c r="F120" s="1"/>
    </row>
    <row r="121" spans="1:6" x14ac:dyDescent="0.25">
      <c r="A121" s="153">
        <v>45012</v>
      </c>
      <c r="B121" s="154" t="s">
        <v>1878</v>
      </c>
      <c r="C121" s="155" t="s">
        <v>176</v>
      </c>
      <c r="D121" s="156" t="s">
        <v>1898</v>
      </c>
      <c r="E121" s="215">
        <v>174240</v>
      </c>
      <c r="F121" s="1"/>
    </row>
    <row r="122" spans="1:6" x14ac:dyDescent="0.25">
      <c r="A122" s="153">
        <v>45013</v>
      </c>
      <c r="B122" s="154" t="s">
        <v>1878</v>
      </c>
      <c r="C122" s="155" t="s">
        <v>176</v>
      </c>
      <c r="D122" s="156" t="s">
        <v>1899</v>
      </c>
      <c r="E122" s="215">
        <v>210131</v>
      </c>
      <c r="F122" s="1"/>
    </row>
    <row r="123" spans="1:6" x14ac:dyDescent="0.25">
      <c r="A123" s="153">
        <v>45013</v>
      </c>
      <c r="B123" s="154" t="s">
        <v>1878</v>
      </c>
      <c r="C123" s="155" t="s">
        <v>176</v>
      </c>
      <c r="D123" s="156" t="s">
        <v>1900</v>
      </c>
      <c r="E123" s="215">
        <v>213840</v>
      </c>
      <c r="F123" s="1"/>
    </row>
    <row r="124" spans="1:6" x14ac:dyDescent="0.25">
      <c r="A124" s="153">
        <v>45013</v>
      </c>
      <c r="B124" s="154" t="s">
        <v>1878</v>
      </c>
      <c r="C124" s="155" t="s">
        <v>176</v>
      </c>
      <c r="D124" s="156" t="s">
        <v>1901</v>
      </c>
      <c r="E124" s="215">
        <v>168300</v>
      </c>
      <c r="F124" s="1"/>
    </row>
    <row r="125" spans="1:6" x14ac:dyDescent="0.25">
      <c r="A125" s="146">
        <v>45018</v>
      </c>
      <c r="B125" s="148" t="s">
        <v>1878</v>
      </c>
      <c r="C125" s="77" t="s">
        <v>176</v>
      </c>
      <c r="D125" s="2" t="s">
        <v>2077</v>
      </c>
      <c r="E125" s="214">
        <v>136620</v>
      </c>
      <c r="F125" s="1"/>
    </row>
    <row r="126" spans="1:6" x14ac:dyDescent="0.25">
      <c r="A126" s="146">
        <v>45018</v>
      </c>
      <c r="B126" s="148" t="s">
        <v>1878</v>
      </c>
      <c r="C126" s="77" t="s">
        <v>176</v>
      </c>
      <c r="D126" s="2" t="s">
        <v>2078</v>
      </c>
      <c r="E126" s="214">
        <v>193644</v>
      </c>
      <c r="F126" s="1"/>
    </row>
    <row r="127" spans="1:6" x14ac:dyDescent="0.25">
      <c r="A127" s="146">
        <v>45019</v>
      </c>
      <c r="B127" s="148" t="s">
        <v>1878</v>
      </c>
      <c r="C127" s="77" t="s">
        <v>176</v>
      </c>
      <c r="D127" s="2" t="s">
        <v>2079</v>
      </c>
      <c r="E127" s="214">
        <v>194766</v>
      </c>
      <c r="F127" s="1"/>
    </row>
    <row r="128" spans="1:6" x14ac:dyDescent="0.25">
      <c r="A128" s="146">
        <v>45019</v>
      </c>
      <c r="B128" s="148" t="s">
        <v>1878</v>
      </c>
      <c r="C128" s="77" t="s">
        <v>176</v>
      </c>
      <c r="D128" s="2" t="s">
        <v>2080</v>
      </c>
      <c r="E128" s="214">
        <v>170676</v>
      </c>
      <c r="F128" s="1"/>
    </row>
    <row r="129" spans="1:6" x14ac:dyDescent="0.25">
      <c r="A129" s="146">
        <v>45019</v>
      </c>
      <c r="B129" s="148" t="s">
        <v>548</v>
      </c>
      <c r="C129" s="77" t="s">
        <v>176</v>
      </c>
      <c r="D129" s="2" t="s">
        <v>2081</v>
      </c>
      <c r="E129" s="214">
        <v>108571.42</v>
      </c>
      <c r="F129" s="1"/>
    </row>
    <row r="130" spans="1:6" x14ac:dyDescent="0.25">
      <c r="A130" s="146">
        <v>45020</v>
      </c>
      <c r="B130" s="148" t="s">
        <v>548</v>
      </c>
      <c r="C130" s="77" t="s">
        <v>176</v>
      </c>
      <c r="D130" s="2" t="s">
        <v>2082</v>
      </c>
      <c r="E130" s="214">
        <v>108571.42</v>
      </c>
      <c r="F130" s="1"/>
    </row>
    <row r="131" spans="1:6" x14ac:dyDescent="0.25">
      <c r="A131" s="146">
        <v>45020</v>
      </c>
      <c r="B131" s="148" t="s">
        <v>2083</v>
      </c>
      <c r="C131" s="77" t="s">
        <v>176</v>
      </c>
      <c r="D131" s="2" t="s">
        <v>2084</v>
      </c>
      <c r="E131" s="214">
        <v>14000</v>
      </c>
      <c r="F131" s="1"/>
    </row>
    <row r="132" spans="1:6" x14ac:dyDescent="0.25">
      <c r="A132" s="146">
        <v>45022</v>
      </c>
      <c r="B132" s="148" t="s">
        <v>1878</v>
      </c>
      <c r="C132" s="77" t="s">
        <v>176</v>
      </c>
      <c r="D132" s="2" t="s">
        <v>2085</v>
      </c>
      <c r="E132" s="214">
        <v>201271</v>
      </c>
      <c r="F132" s="1"/>
    </row>
    <row r="133" spans="1:6" x14ac:dyDescent="0.25">
      <c r="A133" s="146">
        <v>45022</v>
      </c>
      <c r="B133" s="148" t="s">
        <v>1878</v>
      </c>
      <c r="C133" s="77" t="s">
        <v>176</v>
      </c>
      <c r="D133" s="2" t="s">
        <v>2086</v>
      </c>
      <c r="E133" s="214">
        <v>194832</v>
      </c>
      <c r="F133" s="1"/>
    </row>
    <row r="134" spans="1:6" x14ac:dyDescent="0.25">
      <c r="A134" s="146">
        <v>45022</v>
      </c>
      <c r="B134" s="148" t="s">
        <v>1878</v>
      </c>
      <c r="C134" s="77" t="s">
        <v>176</v>
      </c>
      <c r="D134" s="2" t="s">
        <v>2087</v>
      </c>
      <c r="E134" s="214">
        <v>213365</v>
      </c>
      <c r="F134" s="1"/>
    </row>
    <row r="135" spans="1:6" x14ac:dyDescent="0.25">
      <c r="A135" s="146">
        <v>45022</v>
      </c>
      <c r="B135" s="148" t="s">
        <v>548</v>
      </c>
      <c r="C135" s="77" t="s">
        <v>176</v>
      </c>
      <c r="D135" s="2" t="s">
        <v>2088</v>
      </c>
      <c r="E135" s="214">
        <v>108571.42</v>
      </c>
      <c r="F135" s="1"/>
    </row>
    <row r="136" spans="1:6" x14ac:dyDescent="0.25">
      <c r="A136" s="146">
        <v>45023</v>
      </c>
      <c r="B136" s="148" t="s">
        <v>1878</v>
      </c>
      <c r="C136" s="77" t="s">
        <v>176</v>
      </c>
      <c r="D136" s="2" t="s">
        <v>2089</v>
      </c>
      <c r="E136" s="214">
        <v>127119</v>
      </c>
      <c r="F136" s="1"/>
    </row>
    <row r="137" spans="1:6" x14ac:dyDescent="0.25">
      <c r="A137" s="146">
        <v>45023</v>
      </c>
      <c r="B137" s="148" t="s">
        <v>548</v>
      </c>
      <c r="C137" s="77" t="s">
        <v>176</v>
      </c>
      <c r="D137" s="2" t="s">
        <v>2090</v>
      </c>
      <c r="E137" s="214">
        <v>108571.42</v>
      </c>
      <c r="F137" s="1"/>
    </row>
    <row r="138" spans="1:6" x14ac:dyDescent="0.25">
      <c r="A138" s="146">
        <v>45025</v>
      </c>
      <c r="B138" s="148" t="s">
        <v>1878</v>
      </c>
      <c r="C138" s="77" t="s">
        <v>176</v>
      </c>
      <c r="D138" s="2" t="s">
        <v>2091</v>
      </c>
      <c r="E138" s="214">
        <v>206712</v>
      </c>
      <c r="F138" s="1"/>
    </row>
    <row r="139" spans="1:6" x14ac:dyDescent="0.25">
      <c r="A139" s="146">
        <v>45025</v>
      </c>
      <c r="B139" s="148" t="s">
        <v>1878</v>
      </c>
      <c r="C139" s="77" t="s">
        <v>176</v>
      </c>
      <c r="D139" s="2" t="s">
        <v>2092</v>
      </c>
      <c r="E139" s="214">
        <v>201960</v>
      </c>
      <c r="F139" s="1"/>
    </row>
    <row r="140" spans="1:6" x14ac:dyDescent="0.25">
      <c r="A140" s="146">
        <v>45027</v>
      </c>
      <c r="B140" s="148" t="s">
        <v>548</v>
      </c>
      <c r="C140" s="77" t="s">
        <v>176</v>
      </c>
      <c r="D140" s="2" t="s">
        <v>2093</v>
      </c>
      <c r="E140" s="214">
        <v>111071.42</v>
      </c>
      <c r="F140" s="1"/>
    </row>
    <row r="141" spans="1:6" x14ac:dyDescent="0.25">
      <c r="A141" s="146">
        <v>45027</v>
      </c>
      <c r="B141" s="148" t="s">
        <v>548</v>
      </c>
      <c r="C141" s="77" t="s">
        <v>176</v>
      </c>
      <c r="D141" s="2" t="s">
        <v>2094</v>
      </c>
      <c r="E141" s="214">
        <v>111071.42</v>
      </c>
      <c r="F141" s="1"/>
    </row>
    <row r="142" spans="1:6" x14ac:dyDescent="0.25">
      <c r="A142" s="146">
        <v>45027</v>
      </c>
      <c r="B142" s="148" t="s">
        <v>2083</v>
      </c>
      <c r="C142" s="77" t="s">
        <v>176</v>
      </c>
      <c r="D142" s="2" t="s">
        <v>2095</v>
      </c>
      <c r="E142" s="214">
        <v>28000</v>
      </c>
      <c r="F142" s="1"/>
    </row>
    <row r="143" spans="1:6" x14ac:dyDescent="0.25">
      <c r="A143" s="146">
        <v>45027</v>
      </c>
      <c r="B143" s="148" t="s">
        <v>2083</v>
      </c>
      <c r="C143" s="77" t="s">
        <v>176</v>
      </c>
      <c r="D143" s="2" t="s">
        <v>2096</v>
      </c>
      <c r="E143" s="214">
        <v>14000</v>
      </c>
      <c r="F143" s="1"/>
    </row>
    <row r="144" spans="1:6" x14ac:dyDescent="0.25">
      <c r="A144" s="146">
        <v>45028</v>
      </c>
      <c r="B144" s="148" t="s">
        <v>1878</v>
      </c>
      <c r="C144" s="77" t="s">
        <v>176</v>
      </c>
      <c r="D144" s="2" t="s">
        <v>2097</v>
      </c>
      <c r="E144" s="214">
        <v>192456</v>
      </c>
      <c r="F144" s="1"/>
    </row>
    <row r="145" spans="1:6" x14ac:dyDescent="0.25">
      <c r="A145" s="146">
        <v>45029</v>
      </c>
      <c r="B145" s="148" t="s">
        <v>1878</v>
      </c>
      <c r="C145" s="77" t="s">
        <v>176</v>
      </c>
      <c r="D145" s="2" t="s">
        <v>2098</v>
      </c>
      <c r="E145" s="214">
        <v>188760</v>
      </c>
      <c r="F145" s="1"/>
    </row>
    <row r="146" spans="1:6" x14ac:dyDescent="0.25">
      <c r="A146" s="146">
        <v>45031</v>
      </c>
      <c r="B146" s="148" t="s">
        <v>548</v>
      </c>
      <c r="C146" s="77" t="s">
        <v>176</v>
      </c>
      <c r="D146" s="2" t="s">
        <v>2099</v>
      </c>
      <c r="E146" s="214">
        <v>111071.42</v>
      </c>
      <c r="F146" s="1"/>
    </row>
    <row r="147" spans="1:6" x14ac:dyDescent="0.25">
      <c r="A147" s="146">
        <v>45031</v>
      </c>
      <c r="B147" s="148" t="s">
        <v>548</v>
      </c>
      <c r="C147" s="77" t="s">
        <v>176</v>
      </c>
      <c r="D147" s="2" t="s">
        <v>2100</v>
      </c>
      <c r="E147" s="214">
        <v>111071.42</v>
      </c>
      <c r="F147" s="1"/>
    </row>
    <row r="148" spans="1:6" x14ac:dyDescent="0.25">
      <c r="A148" s="146">
        <v>45031</v>
      </c>
      <c r="B148" s="148" t="s">
        <v>548</v>
      </c>
      <c r="C148" s="77" t="s">
        <v>176</v>
      </c>
      <c r="D148" s="2" t="s">
        <v>2101</v>
      </c>
      <c r="E148" s="214">
        <v>111071.42</v>
      </c>
      <c r="F148" s="1"/>
    </row>
    <row r="149" spans="1:6" x14ac:dyDescent="0.25">
      <c r="A149" s="146">
        <v>45032</v>
      </c>
      <c r="B149" s="148" t="s">
        <v>1878</v>
      </c>
      <c r="C149" s="77" t="s">
        <v>176</v>
      </c>
      <c r="D149" s="2" t="s">
        <v>2102</v>
      </c>
      <c r="E149" s="214">
        <v>127117.75999999999</v>
      </c>
      <c r="F149" s="1"/>
    </row>
    <row r="150" spans="1:6" x14ac:dyDescent="0.25">
      <c r="A150" s="146">
        <v>45033</v>
      </c>
      <c r="B150" s="148" t="s">
        <v>560</v>
      </c>
      <c r="C150" s="77" t="s">
        <v>176</v>
      </c>
      <c r="D150" s="2" t="s">
        <v>2103</v>
      </c>
      <c r="E150" s="214">
        <v>137220.29999999999</v>
      </c>
      <c r="F150" s="1"/>
    </row>
    <row r="151" spans="1:6" x14ac:dyDescent="0.25">
      <c r="A151" s="146">
        <v>45034</v>
      </c>
      <c r="B151" s="148" t="s">
        <v>1878</v>
      </c>
      <c r="C151" s="77" t="s">
        <v>176</v>
      </c>
      <c r="D151" s="2" t="s">
        <v>2104</v>
      </c>
      <c r="E151" s="214">
        <v>202118</v>
      </c>
      <c r="F151" s="1"/>
    </row>
    <row r="152" spans="1:6" x14ac:dyDescent="0.25">
      <c r="A152" s="146">
        <v>45034</v>
      </c>
      <c r="B152" s="148" t="s">
        <v>1878</v>
      </c>
      <c r="C152" s="77" t="s">
        <v>176</v>
      </c>
      <c r="D152" s="2" t="s">
        <v>2105</v>
      </c>
      <c r="E152" s="214">
        <v>197472</v>
      </c>
      <c r="F152" s="1"/>
    </row>
    <row r="153" spans="1:6" x14ac:dyDescent="0.25">
      <c r="A153" s="146">
        <v>45036</v>
      </c>
      <c r="B153" s="148" t="s">
        <v>548</v>
      </c>
      <c r="C153" s="77" t="s">
        <v>176</v>
      </c>
      <c r="D153" s="2" t="s">
        <v>2106</v>
      </c>
      <c r="E153" s="214">
        <v>111071.42</v>
      </c>
      <c r="F153" s="1"/>
    </row>
    <row r="154" spans="1:6" x14ac:dyDescent="0.25">
      <c r="A154" s="146">
        <v>45036</v>
      </c>
      <c r="B154" s="148" t="s">
        <v>548</v>
      </c>
      <c r="C154" s="77" t="s">
        <v>176</v>
      </c>
      <c r="D154" s="2" t="s">
        <v>2107</v>
      </c>
      <c r="E154" s="214">
        <v>111071.42</v>
      </c>
      <c r="F154" s="1"/>
    </row>
    <row r="155" spans="1:6" x14ac:dyDescent="0.25">
      <c r="A155" s="146">
        <v>45036</v>
      </c>
      <c r="B155" s="148" t="s">
        <v>1878</v>
      </c>
      <c r="C155" s="77" t="s">
        <v>176</v>
      </c>
      <c r="D155" s="2" t="s">
        <v>2108</v>
      </c>
      <c r="E155" s="214">
        <v>203702</v>
      </c>
      <c r="F155" s="1"/>
    </row>
    <row r="156" spans="1:6" x14ac:dyDescent="0.25">
      <c r="A156" s="146">
        <v>45037</v>
      </c>
      <c r="B156" s="148" t="s">
        <v>548</v>
      </c>
      <c r="C156" s="77" t="s">
        <v>176</v>
      </c>
      <c r="D156" s="2" t="s">
        <v>2109</v>
      </c>
      <c r="E156" s="214">
        <v>111071.42</v>
      </c>
      <c r="F156" s="1"/>
    </row>
    <row r="157" spans="1:6" x14ac:dyDescent="0.25">
      <c r="A157" s="146">
        <v>45037</v>
      </c>
      <c r="B157" s="148" t="s">
        <v>548</v>
      </c>
      <c r="C157" s="77" t="s">
        <v>176</v>
      </c>
      <c r="D157" s="2" t="s">
        <v>2110</v>
      </c>
      <c r="E157" s="214">
        <v>111071.42</v>
      </c>
      <c r="F157" s="1"/>
    </row>
    <row r="158" spans="1:6" x14ac:dyDescent="0.25">
      <c r="A158" s="146">
        <v>45037</v>
      </c>
      <c r="B158" s="148" t="s">
        <v>548</v>
      </c>
      <c r="C158" s="77" t="s">
        <v>176</v>
      </c>
      <c r="D158" s="2" t="s">
        <v>2111</v>
      </c>
      <c r="E158" s="214">
        <v>111071.42</v>
      </c>
      <c r="F158" s="1"/>
    </row>
    <row r="159" spans="1:6" x14ac:dyDescent="0.25">
      <c r="A159" s="146">
        <v>45037</v>
      </c>
      <c r="B159" s="148" t="s">
        <v>1878</v>
      </c>
      <c r="C159" s="77" t="s">
        <v>176</v>
      </c>
      <c r="D159" s="2" t="s">
        <v>2112</v>
      </c>
      <c r="E159" s="214">
        <v>96610</v>
      </c>
      <c r="F159" s="1"/>
    </row>
    <row r="160" spans="1:6" x14ac:dyDescent="0.25">
      <c r="A160" s="146">
        <v>45038</v>
      </c>
      <c r="B160" s="148" t="s">
        <v>1878</v>
      </c>
      <c r="C160" s="77" t="s">
        <v>176</v>
      </c>
      <c r="D160" s="2" t="s">
        <v>2113</v>
      </c>
      <c r="E160" s="214">
        <v>127117.75999999999</v>
      </c>
      <c r="F160" s="1"/>
    </row>
    <row r="161" spans="1:6" x14ac:dyDescent="0.25">
      <c r="A161" s="146">
        <v>45041</v>
      </c>
      <c r="B161" s="148" t="s">
        <v>2114</v>
      </c>
      <c r="C161" s="77" t="s">
        <v>176</v>
      </c>
      <c r="D161" s="2" t="s">
        <v>2115</v>
      </c>
      <c r="E161" s="214">
        <v>135596.43</v>
      </c>
      <c r="F161" s="1"/>
    </row>
    <row r="162" spans="1:6" x14ac:dyDescent="0.25">
      <c r="A162" s="146">
        <v>45087</v>
      </c>
      <c r="B162" s="148" t="s">
        <v>1878</v>
      </c>
      <c r="C162" s="77" t="s">
        <v>176</v>
      </c>
      <c r="D162" s="2" t="s">
        <v>2116</v>
      </c>
      <c r="E162" s="214">
        <v>159588</v>
      </c>
      <c r="F162" s="1"/>
    </row>
    <row r="163" spans="1:6" x14ac:dyDescent="0.25">
      <c r="A163" s="146">
        <v>45088</v>
      </c>
      <c r="B163" s="148" t="s">
        <v>1878</v>
      </c>
      <c r="C163" s="77" t="s">
        <v>176</v>
      </c>
      <c r="D163" s="2" t="s">
        <v>2117</v>
      </c>
      <c r="E163" s="214">
        <v>192412</v>
      </c>
      <c r="F163" s="1"/>
    </row>
    <row r="164" spans="1:6" x14ac:dyDescent="0.25">
      <c r="A164" s="146">
        <v>45203</v>
      </c>
      <c r="B164" s="148" t="s">
        <v>1878</v>
      </c>
      <c r="C164" s="77" t="s">
        <v>176</v>
      </c>
      <c r="D164" s="2" t="s">
        <v>2697</v>
      </c>
      <c r="E164" s="214">
        <v>106250</v>
      </c>
      <c r="F164" s="1"/>
    </row>
    <row r="165" spans="1:6" x14ac:dyDescent="0.25">
      <c r="A165" s="146">
        <v>45209</v>
      </c>
      <c r="B165" s="148" t="s">
        <v>1878</v>
      </c>
      <c r="C165" s="77" t="s">
        <v>2272</v>
      </c>
      <c r="D165" s="2" t="s">
        <v>2698</v>
      </c>
      <c r="E165" s="214">
        <v>-106250</v>
      </c>
      <c r="F165" s="1"/>
    </row>
    <row r="166" spans="1:6" x14ac:dyDescent="0.25">
      <c r="A166" s="146">
        <v>45211</v>
      </c>
      <c r="B166" s="148" t="s">
        <v>1878</v>
      </c>
      <c r="C166" s="77" t="s">
        <v>176</v>
      </c>
      <c r="D166" s="2" t="s">
        <v>2699</v>
      </c>
      <c r="E166" s="214">
        <v>118462</v>
      </c>
      <c r="F166" s="1"/>
    </row>
    <row r="167" spans="1:6" x14ac:dyDescent="0.25">
      <c r="A167" s="146">
        <v>45229</v>
      </c>
      <c r="B167" s="148" t="s">
        <v>1878</v>
      </c>
      <c r="C167" s="77" t="s">
        <v>176</v>
      </c>
      <c r="D167" s="2" t="s">
        <v>2700</v>
      </c>
      <c r="E167" s="214">
        <v>127500</v>
      </c>
      <c r="F167" s="1"/>
    </row>
    <row r="168" spans="1:6" x14ac:dyDescent="0.25">
      <c r="A168" s="146">
        <v>45230</v>
      </c>
      <c r="B168" s="148" t="s">
        <v>1878</v>
      </c>
      <c r="C168" s="77" t="s">
        <v>176</v>
      </c>
      <c r="D168" s="2" t="s">
        <v>2701</v>
      </c>
      <c r="E168" s="214">
        <v>32203</v>
      </c>
      <c r="F168" s="1"/>
    </row>
    <row r="169" spans="1:6" x14ac:dyDescent="0.25">
      <c r="A169" s="146">
        <v>45230</v>
      </c>
      <c r="B169" s="148" t="s">
        <v>1878</v>
      </c>
      <c r="C169" s="77" t="s">
        <v>176</v>
      </c>
      <c r="D169" s="2" t="s">
        <v>2702</v>
      </c>
      <c r="E169" s="214">
        <v>127940</v>
      </c>
      <c r="F169" s="1"/>
    </row>
    <row r="170" spans="1:6" x14ac:dyDescent="0.25">
      <c r="A170" s="146">
        <v>45232</v>
      </c>
      <c r="B170" s="148" t="s">
        <v>1878</v>
      </c>
      <c r="C170" s="77" t="s">
        <v>176</v>
      </c>
      <c r="D170" s="2" t="s">
        <v>2703</v>
      </c>
      <c r="E170" s="214">
        <v>122897</v>
      </c>
      <c r="F170" s="1"/>
    </row>
    <row r="171" spans="1:6" x14ac:dyDescent="0.25">
      <c r="A171" s="146">
        <v>45232</v>
      </c>
      <c r="B171" s="148" t="s">
        <v>1878</v>
      </c>
      <c r="C171" s="77" t="s">
        <v>176</v>
      </c>
      <c r="D171" s="2" t="s">
        <v>2704</v>
      </c>
      <c r="E171" s="214">
        <v>122011</v>
      </c>
      <c r="F171" s="1"/>
    </row>
    <row r="172" spans="1:6" x14ac:dyDescent="0.25">
      <c r="A172" s="146">
        <v>45234</v>
      </c>
      <c r="B172" s="148" t="s">
        <v>1878</v>
      </c>
      <c r="C172" s="77" t="s">
        <v>176</v>
      </c>
      <c r="D172" s="2" t="s">
        <v>2705</v>
      </c>
      <c r="E172" s="214">
        <v>146529</v>
      </c>
      <c r="F172" s="1"/>
    </row>
    <row r="173" spans="1:6" x14ac:dyDescent="0.25">
      <c r="A173" s="146">
        <v>45237</v>
      </c>
      <c r="B173" s="148" t="s">
        <v>1878</v>
      </c>
      <c r="C173" s="77" t="s">
        <v>176</v>
      </c>
      <c r="D173" s="2" t="s">
        <v>2706</v>
      </c>
      <c r="E173" s="214">
        <v>14580</v>
      </c>
      <c r="F173" s="1"/>
    </row>
    <row r="174" spans="1:6" x14ac:dyDescent="0.25">
      <c r="A174" s="146">
        <v>45237</v>
      </c>
      <c r="B174" s="148" t="s">
        <v>1878</v>
      </c>
      <c r="C174" s="77" t="s">
        <v>176</v>
      </c>
      <c r="D174" s="2" t="s">
        <v>2707</v>
      </c>
      <c r="E174" s="214">
        <v>134500</v>
      </c>
      <c r="F174" s="1"/>
    </row>
    <row r="175" spans="1:6" x14ac:dyDescent="0.25">
      <c r="A175" s="146">
        <v>45258</v>
      </c>
      <c r="B175" s="148" t="s">
        <v>2114</v>
      </c>
      <c r="C175" s="77" t="s">
        <v>176</v>
      </c>
      <c r="D175" s="2" t="s">
        <v>2708</v>
      </c>
      <c r="E175" s="214">
        <v>66362.5</v>
      </c>
      <c r="F175" s="1"/>
    </row>
    <row r="176" spans="1:6" x14ac:dyDescent="0.25">
      <c r="A176" s="146">
        <v>45275</v>
      </c>
      <c r="B176" s="148" t="s">
        <v>1878</v>
      </c>
      <c r="C176" s="77" t="s">
        <v>176</v>
      </c>
      <c r="D176" s="2" t="s">
        <v>2709</v>
      </c>
      <c r="E176" s="214">
        <v>151924</v>
      </c>
      <c r="F176" s="1"/>
    </row>
    <row r="177" spans="1:6" x14ac:dyDescent="0.25">
      <c r="A177" s="146">
        <v>45280</v>
      </c>
      <c r="B177" s="148" t="s">
        <v>1878</v>
      </c>
      <c r="C177" s="77" t="s">
        <v>176</v>
      </c>
      <c r="D177" s="2" t="s">
        <v>2710</v>
      </c>
      <c r="E177" s="214">
        <v>147550</v>
      </c>
      <c r="F177" s="1"/>
    </row>
    <row r="178" spans="1:6" x14ac:dyDescent="0.25">
      <c r="A178" s="146">
        <v>45281</v>
      </c>
      <c r="B178" s="148" t="s">
        <v>1878</v>
      </c>
      <c r="C178" s="77" t="s">
        <v>176</v>
      </c>
      <c r="D178" s="2" t="s">
        <v>2711</v>
      </c>
      <c r="E178" s="214">
        <v>149810</v>
      </c>
      <c r="F178" s="1"/>
    </row>
    <row r="179" spans="1:6" x14ac:dyDescent="0.25">
      <c r="A179" s="153"/>
      <c r="B179" s="154"/>
      <c r="C179" s="155"/>
      <c r="D179" s="156"/>
      <c r="E179" s="215"/>
      <c r="F179" s="1"/>
    </row>
    <row r="180" spans="1:6" x14ac:dyDescent="0.25">
      <c r="A180" s="153"/>
      <c r="B180" s="154"/>
      <c r="C180" s="155"/>
      <c r="D180" s="156"/>
      <c r="E180" s="215"/>
      <c r="F180" s="1"/>
    </row>
    <row r="181" spans="1:6" x14ac:dyDescent="0.25">
      <c r="A181" s="153"/>
      <c r="B181" s="154"/>
      <c r="C181" s="155"/>
      <c r="D181" s="156"/>
      <c r="E181" s="215"/>
      <c r="F181" s="1"/>
    </row>
    <row r="182" spans="1:6" x14ac:dyDescent="0.25">
      <c r="A182" s="153"/>
      <c r="B182" s="154"/>
      <c r="C182" s="155"/>
      <c r="D182" s="156"/>
      <c r="E182" s="215"/>
      <c r="F182" s="1"/>
    </row>
    <row r="183" spans="1:6" x14ac:dyDescent="0.25">
      <c r="A183" s="153"/>
      <c r="B183" s="154"/>
      <c r="C183" s="155"/>
      <c r="D183" s="156"/>
      <c r="E183" s="215"/>
      <c r="F183" s="1"/>
    </row>
    <row r="184" spans="1:6" x14ac:dyDescent="0.25">
      <c r="A184" s="153"/>
      <c r="B184" s="154"/>
      <c r="C184" s="155"/>
      <c r="D184" s="156"/>
      <c r="E184" s="215"/>
      <c r="F184" s="1"/>
    </row>
    <row r="185" spans="1:6" x14ac:dyDescent="0.25">
      <c r="A185" s="153"/>
      <c r="B185" s="154"/>
      <c r="C185" s="155"/>
      <c r="D185" s="156"/>
      <c r="E185" s="215"/>
      <c r="F185" s="1"/>
    </row>
    <row r="186" spans="1:6" x14ac:dyDescent="0.25">
      <c r="A186" s="153"/>
      <c r="B186" s="154"/>
      <c r="C186" s="155"/>
      <c r="D186" s="156"/>
      <c r="E186" s="215"/>
      <c r="F186" s="1"/>
    </row>
    <row r="187" spans="1:6" x14ac:dyDescent="0.25">
      <c r="A187" s="153"/>
      <c r="B187" s="154"/>
      <c r="C187" s="155"/>
      <c r="D187" s="156"/>
      <c r="E187" s="215"/>
      <c r="F187" s="1"/>
    </row>
    <row r="188" spans="1:6" x14ac:dyDescent="0.25">
      <c r="A188" s="153"/>
      <c r="B188" s="154"/>
      <c r="C188" s="155"/>
      <c r="D188" s="156"/>
      <c r="E188" s="215"/>
      <c r="F188" s="1"/>
    </row>
    <row r="189" spans="1:6" x14ac:dyDescent="0.25">
      <c r="A189" s="146"/>
      <c r="B189" s="148"/>
      <c r="C189" s="77"/>
      <c r="D189" s="2"/>
      <c r="E189" s="233"/>
      <c r="F189" s="1"/>
    </row>
    <row r="190" spans="1:6" x14ac:dyDescent="0.25">
      <c r="A190" s="295"/>
      <c r="B190" s="295"/>
      <c r="C190" s="295"/>
      <c r="D190" s="295"/>
      <c r="E190" s="214">
        <f>SUM(E7:E189)</f>
        <v>15701748.959999997</v>
      </c>
      <c r="F190" s="1"/>
    </row>
  </sheetData>
  <mergeCells count="6">
    <mergeCell ref="A190:D190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870E-6B0C-48AC-813D-9CA04172BB8E}">
  <sheetPr>
    <tabColor theme="0"/>
  </sheetPr>
  <dimension ref="A2:E70"/>
  <sheetViews>
    <sheetView topLeftCell="A44" zoomScaleNormal="100" workbookViewId="0">
      <selection activeCell="D75" sqref="D75"/>
    </sheetView>
  </sheetViews>
  <sheetFormatPr defaultRowHeight="15" x14ac:dyDescent="0.25"/>
  <cols>
    <col min="1" max="1" width="9" customWidth="1"/>
    <col min="2" max="2" width="38.5703125" customWidth="1"/>
    <col min="4" max="4" width="12.28515625" customWidth="1"/>
    <col min="5" max="5" width="14.5703125" style="34" bestFit="1" customWidth="1"/>
  </cols>
  <sheetData>
    <row r="2" spans="1:5" ht="15.75" x14ac:dyDescent="0.25">
      <c r="A2" s="231" t="s">
        <v>1233</v>
      </c>
      <c r="B2" s="231"/>
      <c r="C2" s="1"/>
      <c r="D2" s="1"/>
      <c r="E2" s="212"/>
    </row>
    <row r="3" spans="1:5" x14ac:dyDescent="0.25">
      <c r="A3" s="4" t="s">
        <v>2</v>
      </c>
      <c r="B3" s="4"/>
      <c r="C3" s="1"/>
      <c r="D3" s="1"/>
      <c r="E3" s="212"/>
    </row>
    <row r="4" spans="1:5" x14ac:dyDescent="0.25">
      <c r="A4" s="4" t="s">
        <v>3</v>
      </c>
      <c r="B4" s="4"/>
      <c r="C4" s="1"/>
      <c r="D4" s="1"/>
      <c r="E4" s="212"/>
    </row>
    <row r="5" spans="1:5" x14ac:dyDescent="0.25">
      <c r="A5" s="297" t="s">
        <v>1234</v>
      </c>
      <c r="B5" s="297"/>
      <c r="C5" s="297"/>
      <c r="D5" s="1"/>
      <c r="E5" s="212"/>
    </row>
    <row r="6" spans="1:5" x14ac:dyDescent="0.25">
      <c r="A6" s="2" t="s">
        <v>4</v>
      </c>
      <c r="B6" s="234"/>
      <c r="C6" s="3" t="s">
        <v>5</v>
      </c>
      <c r="D6" s="2" t="s">
        <v>6</v>
      </c>
      <c r="E6" s="213" t="s">
        <v>7</v>
      </c>
    </row>
    <row r="7" spans="1:5" x14ac:dyDescent="0.25">
      <c r="A7" s="146">
        <v>44866</v>
      </c>
      <c r="B7" s="147" t="s">
        <v>1235</v>
      </c>
      <c r="C7" s="3" t="s">
        <v>176</v>
      </c>
      <c r="D7" s="2" t="s">
        <v>1236</v>
      </c>
      <c r="E7" s="235">
        <v>18720</v>
      </c>
    </row>
    <row r="8" spans="1:5" x14ac:dyDescent="0.25">
      <c r="A8" s="153">
        <v>44879</v>
      </c>
      <c r="B8" s="91" t="s">
        <v>1235</v>
      </c>
      <c r="C8" s="232" t="s">
        <v>176</v>
      </c>
      <c r="D8" s="156" t="s">
        <v>1237</v>
      </c>
      <c r="E8" s="233">
        <v>140125</v>
      </c>
    </row>
    <row r="9" spans="1:5" x14ac:dyDescent="0.25">
      <c r="A9" s="153">
        <v>44879</v>
      </c>
      <c r="B9" s="91" t="s">
        <v>1235</v>
      </c>
      <c r="C9" s="232" t="s">
        <v>176</v>
      </c>
      <c r="D9" s="156" t="s">
        <v>1238</v>
      </c>
      <c r="E9" s="233">
        <v>187200</v>
      </c>
    </row>
    <row r="10" spans="1:5" x14ac:dyDescent="0.25">
      <c r="A10" s="153">
        <v>44881</v>
      </c>
      <c r="B10" s="91" t="s">
        <v>1235</v>
      </c>
      <c r="C10" s="232" t="s">
        <v>176</v>
      </c>
      <c r="D10" s="156" t="s">
        <v>1239</v>
      </c>
      <c r="E10" s="233">
        <v>7800</v>
      </c>
    </row>
    <row r="11" spans="1:5" x14ac:dyDescent="0.25">
      <c r="A11" s="153">
        <v>44903</v>
      </c>
      <c r="B11" s="91" t="s">
        <v>1235</v>
      </c>
      <c r="C11" s="232" t="s">
        <v>176</v>
      </c>
      <c r="D11" s="156" t="s">
        <v>1240</v>
      </c>
      <c r="E11" s="233">
        <v>38250</v>
      </c>
    </row>
    <row r="12" spans="1:5" x14ac:dyDescent="0.25">
      <c r="A12" s="153">
        <v>44905</v>
      </c>
      <c r="B12" s="91" t="s">
        <v>1235</v>
      </c>
      <c r="C12" s="232" t="s">
        <v>176</v>
      </c>
      <c r="D12" s="156" t="s">
        <v>1241</v>
      </c>
      <c r="E12" s="233">
        <v>460350</v>
      </c>
    </row>
    <row r="13" spans="1:5" x14ac:dyDescent="0.25">
      <c r="A13" s="153">
        <v>44966</v>
      </c>
      <c r="B13" s="154" t="s">
        <v>1534</v>
      </c>
      <c r="C13" s="155" t="s">
        <v>176</v>
      </c>
      <c r="D13" s="156" t="s">
        <v>1602</v>
      </c>
      <c r="E13" s="233">
        <v>144000</v>
      </c>
    </row>
    <row r="14" spans="1:5" x14ac:dyDescent="0.25">
      <c r="A14" s="146">
        <v>44972</v>
      </c>
      <c r="B14" s="148" t="s">
        <v>1534</v>
      </c>
      <c r="C14" s="77" t="s">
        <v>176</v>
      </c>
      <c r="D14" s="2" t="s">
        <v>1603</v>
      </c>
      <c r="E14" s="233">
        <v>187200</v>
      </c>
    </row>
    <row r="15" spans="1:5" x14ac:dyDescent="0.25">
      <c r="A15" s="146">
        <v>44991</v>
      </c>
      <c r="B15" s="148" t="s">
        <v>1534</v>
      </c>
      <c r="C15" s="77" t="s">
        <v>176</v>
      </c>
      <c r="D15" s="2" t="s">
        <v>1604</v>
      </c>
      <c r="E15" s="233">
        <v>705600</v>
      </c>
    </row>
    <row r="16" spans="1:5" x14ac:dyDescent="0.25">
      <c r="A16" s="146">
        <v>44991</v>
      </c>
      <c r="B16" s="148" t="s">
        <v>1534</v>
      </c>
      <c r="C16" s="77" t="s">
        <v>176</v>
      </c>
      <c r="D16" s="2" t="s">
        <v>1605</v>
      </c>
      <c r="E16" s="233">
        <v>43200</v>
      </c>
    </row>
    <row r="17" spans="1:5" x14ac:dyDescent="0.25">
      <c r="A17" s="146">
        <v>45014</v>
      </c>
      <c r="B17" s="148" t="s">
        <v>1534</v>
      </c>
      <c r="C17" s="77" t="s">
        <v>176</v>
      </c>
      <c r="D17" s="2" t="s">
        <v>1902</v>
      </c>
      <c r="E17" s="214">
        <v>216000</v>
      </c>
    </row>
    <row r="18" spans="1:5" x14ac:dyDescent="0.25">
      <c r="A18" s="153">
        <v>45016</v>
      </c>
      <c r="B18" s="154" t="s">
        <v>1534</v>
      </c>
      <c r="C18" s="155" t="s">
        <v>176</v>
      </c>
      <c r="D18" s="156" t="s">
        <v>1903</v>
      </c>
      <c r="E18" s="215">
        <v>17820</v>
      </c>
    </row>
    <row r="19" spans="1:5" x14ac:dyDescent="0.25">
      <c r="A19" s="146">
        <v>45020</v>
      </c>
      <c r="B19" s="148" t="s">
        <v>1534</v>
      </c>
      <c r="C19" s="77" t="s">
        <v>176</v>
      </c>
      <c r="D19" s="2" t="s">
        <v>2118</v>
      </c>
      <c r="E19" s="214">
        <v>331200</v>
      </c>
    </row>
    <row r="20" spans="1:5" x14ac:dyDescent="0.25">
      <c r="A20" s="146">
        <v>45023</v>
      </c>
      <c r="B20" s="148" t="s">
        <v>1534</v>
      </c>
      <c r="C20" s="77" t="s">
        <v>176</v>
      </c>
      <c r="D20" s="2" t="s">
        <v>2119</v>
      </c>
      <c r="E20" s="214">
        <v>9000</v>
      </c>
    </row>
    <row r="21" spans="1:5" x14ac:dyDescent="0.25">
      <c r="A21" s="146">
        <v>45035</v>
      </c>
      <c r="B21" s="148" t="s">
        <v>1534</v>
      </c>
      <c r="C21" s="77" t="s">
        <v>176</v>
      </c>
      <c r="D21" s="2" t="s">
        <v>2120</v>
      </c>
      <c r="E21" s="214">
        <v>70918</v>
      </c>
    </row>
    <row r="22" spans="1:5" x14ac:dyDescent="0.25">
      <c r="A22" s="146">
        <v>45035</v>
      </c>
      <c r="B22" s="148" t="s">
        <v>1534</v>
      </c>
      <c r="C22" s="77" t="s">
        <v>176</v>
      </c>
      <c r="D22" s="2" t="s">
        <v>2121</v>
      </c>
      <c r="E22" s="214">
        <v>15300</v>
      </c>
    </row>
    <row r="23" spans="1:5" x14ac:dyDescent="0.25">
      <c r="A23" s="146">
        <v>45036</v>
      </c>
      <c r="B23" s="148" t="s">
        <v>1534</v>
      </c>
      <c r="C23" s="77" t="s">
        <v>176</v>
      </c>
      <c r="D23" s="2" t="s">
        <v>2122</v>
      </c>
      <c r="E23" s="214">
        <v>76500</v>
      </c>
    </row>
    <row r="24" spans="1:5" x14ac:dyDescent="0.25">
      <c r="A24" s="146">
        <v>45047</v>
      </c>
      <c r="B24" s="148" t="s">
        <v>2123</v>
      </c>
      <c r="C24" s="77" t="s">
        <v>176</v>
      </c>
      <c r="D24" s="2" t="s">
        <v>2124</v>
      </c>
      <c r="E24" s="214">
        <v>290000</v>
      </c>
    </row>
    <row r="25" spans="1:5" x14ac:dyDescent="0.25">
      <c r="A25" s="146">
        <v>45076</v>
      </c>
      <c r="B25" s="148" t="s">
        <v>1534</v>
      </c>
      <c r="C25" s="77" t="s">
        <v>176</v>
      </c>
      <c r="D25" s="2" t="s">
        <v>2125</v>
      </c>
      <c r="E25" s="214">
        <v>18720</v>
      </c>
    </row>
    <row r="26" spans="1:5" x14ac:dyDescent="0.25">
      <c r="A26" s="146">
        <v>45105</v>
      </c>
      <c r="B26" s="148" t="s">
        <v>1534</v>
      </c>
      <c r="C26" s="77" t="s">
        <v>176</v>
      </c>
      <c r="D26" s="2" t="s">
        <v>2126</v>
      </c>
      <c r="E26" s="214">
        <v>175500</v>
      </c>
    </row>
    <row r="27" spans="1:5" x14ac:dyDescent="0.25">
      <c r="A27" s="146">
        <v>45112</v>
      </c>
      <c r="B27" s="148" t="s">
        <v>1534</v>
      </c>
      <c r="C27" s="77" t="s">
        <v>176</v>
      </c>
      <c r="D27" s="2" t="s">
        <v>2603</v>
      </c>
      <c r="E27" s="214">
        <v>11250</v>
      </c>
    </row>
    <row r="28" spans="1:5" x14ac:dyDescent="0.25">
      <c r="A28" s="146">
        <v>45119</v>
      </c>
      <c r="B28" s="148" t="s">
        <v>1534</v>
      </c>
      <c r="C28" s="77" t="s">
        <v>176</v>
      </c>
      <c r="D28" s="2" t="s">
        <v>2604</v>
      </c>
      <c r="E28" s="214">
        <v>5400</v>
      </c>
    </row>
    <row r="29" spans="1:5" x14ac:dyDescent="0.25">
      <c r="A29" s="146">
        <v>45129</v>
      </c>
      <c r="B29" s="148" t="s">
        <v>1534</v>
      </c>
      <c r="C29" s="77" t="s">
        <v>176</v>
      </c>
      <c r="D29" s="2" t="s">
        <v>2605</v>
      </c>
      <c r="E29" s="214">
        <v>6021</v>
      </c>
    </row>
    <row r="30" spans="1:5" x14ac:dyDescent="0.25">
      <c r="A30" s="146">
        <v>45132</v>
      </c>
      <c r="B30" s="148" t="s">
        <v>1534</v>
      </c>
      <c r="C30" s="77" t="s">
        <v>176</v>
      </c>
      <c r="D30" s="2" t="s">
        <v>2606</v>
      </c>
      <c r="E30" s="214">
        <v>21600</v>
      </c>
    </row>
    <row r="31" spans="1:5" x14ac:dyDescent="0.25">
      <c r="A31" s="146">
        <v>45132</v>
      </c>
      <c r="B31" s="148" t="s">
        <v>1534</v>
      </c>
      <c r="C31" s="77" t="s">
        <v>176</v>
      </c>
      <c r="D31" s="2" t="s">
        <v>2607</v>
      </c>
      <c r="E31" s="214">
        <v>8028</v>
      </c>
    </row>
    <row r="32" spans="1:5" x14ac:dyDescent="0.25">
      <c r="A32" s="146">
        <v>45136</v>
      </c>
      <c r="B32" s="148" t="s">
        <v>2123</v>
      </c>
      <c r="C32" s="77" t="s">
        <v>176</v>
      </c>
      <c r="D32" s="2" t="s">
        <v>2335</v>
      </c>
      <c r="E32" s="214">
        <v>245000</v>
      </c>
    </row>
    <row r="33" spans="1:5" x14ac:dyDescent="0.25">
      <c r="A33" s="146">
        <v>45136</v>
      </c>
      <c r="B33" s="148" t="s">
        <v>2123</v>
      </c>
      <c r="C33" s="77" t="s">
        <v>176</v>
      </c>
      <c r="D33" s="2" t="s">
        <v>2608</v>
      </c>
      <c r="E33" s="214">
        <v>711716.94</v>
      </c>
    </row>
    <row r="34" spans="1:5" x14ac:dyDescent="0.25">
      <c r="A34" s="146">
        <v>45138</v>
      </c>
      <c r="B34" s="148" t="s">
        <v>1534</v>
      </c>
      <c r="C34" s="77" t="s">
        <v>176</v>
      </c>
      <c r="D34" s="2" t="s">
        <v>2609</v>
      </c>
      <c r="E34" s="214">
        <v>77149</v>
      </c>
    </row>
    <row r="35" spans="1:5" x14ac:dyDescent="0.25">
      <c r="A35" s="146">
        <v>45139</v>
      </c>
      <c r="B35" s="148" t="s">
        <v>1534</v>
      </c>
      <c r="C35" s="77" t="s">
        <v>176</v>
      </c>
      <c r="D35" s="2" t="s">
        <v>2610</v>
      </c>
      <c r="E35" s="214">
        <v>11817</v>
      </c>
    </row>
    <row r="36" spans="1:5" x14ac:dyDescent="0.25">
      <c r="A36" s="146">
        <v>45156</v>
      </c>
      <c r="B36" s="148" t="s">
        <v>1534</v>
      </c>
      <c r="C36" s="77" t="s">
        <v>176</v>
      </c>
      <c r="D36" s="2" t="s">
        <v>2611</v>
      </c>
      <c r="E36" s="214">
        <v>1012536</v>
      </c>
    </row>
    <row r="37" spans="1:5" x14ac:dyDescent="0.25">
      <c r="A37" s="146">
        <v>45158</v>
      </c>
      <c r="B37" s="148" t="s">
        <v>2261</v>
      </c>
      <c r="C37" s="77" t="s">
        <v>176</v>
      </c>
      <c r="D37" s="2" t="s">
        <v>2612</v>
      </c>
      <c r="E37" s="214">
        <v>154800</v>
      </c>
    </row>
    <row r="38" spans="1:5" x14ac:dyDescent="0.25">
      <c r="A38" s="146">
        <v>45159</v>
      </c>
      <c r="B38" s="148" t="s">
        <v>2261</v>
      </c>
      <c r="C38" s="77" t="s">
        <v>176</v>
      </c>
      <c r="D38" s="2" t="s">
        <v>2613</v>
      </c>
      <c r="E38" s="214">
        <v>139500</v>
      </c>
    </row>
    <row r="39" spans="1:5" x14ac:dyDescent="0.25">
      <c r="A39" s="146">
        <v>45168</v>
      </c>
      <c r="B39" s="148" t="s">
        <v>1534</v>
      </c>
      <c r="C39" s="77" t="s">
        <v>176</v>
      </c>
      <c r="D39" s="2" t="s">
        <v>2614</v>
      </c>
      <c r="E39" s="214">
        <v>11250</v>
      </c>
    </row>
    <row r="40" spans="1:5" x14ac:dyDescent="0.25">
      <c r="A40" s="146">
        <v>45169</v>
      </c>
      <c r="B40" s="148" t="s">
        <v>2123</v>
      </c>
      <c r="C40" s="77" t="s">
        <v>176</v>
      </c>
      <c r="D40" s="2" t="s">
        <v>2615</v>
      </c>
      <c r="E40" s="214">
        <v>745876.6</v>
      </c>
    </row>
    <row r="41" spans="1:5" x14ac:dyDescent="0.25">
      <c r="A41" s="146">
        <v>45170</v>
      </c>
      <c r="B41" s="148" t="s">
        <v>1534</v>
      </c>
      <c r="C41" s="77" t="s">
        <v>176</v>
      </c>
      <c r="D41" s="2" t="s">
        <v>2616</v>
      </c>
      <c r="E41" s="214">
        <v>1012536</v>
      </c>
    </row>
    <row r="42" spans="1:5" x14ac:dyDescent="0.25">
      <c r="A42" s="146">
        <v>45170</v>
      </c>
      <c r="B42" s="148" t="s">
        <v>2261</v>
      </c>
      <c r="C42" s="77" t="s">
        <v>176</v>
      </c>
      <c r="D42" s="2" t="s">
        <v>2617</v>
      </c>
      <c r="E42" s="214">
        <v>162000</v>
      </c>
    </row>
    <row r="43" spans="1:5" x14ac:dyDescent="0.25">
      <c r="A43" s="146">
        <v>45172</v>
      </c>
      <c r="B43" s="148" t="s">
        <v>2261</v>
      </c>
      <c r="C43" s="77" t="s">
        <v>176</v>
      </c>
      <c r="D43" s="2" t="s">
        <v>2618</v>
      </c>
      <c r="E43" s="214">
        <v>162000</v>
      </c>
    </row>
    <row r="44" spans="1:5" x14ac:dyDescent="0.25">
      <c r="A44" s="146">
        <v>45177</v>
      </c>
      <c r="B44" s="148" t="s">
        <v>1534</v>
      </c>
      <c r="C44" s="77" t="s">
        <v>176</v>
      </c>
      <c r="D44" s="2" t="s">
        <v>2619</v>
      </c>
      <c r="E44" s="214">
        <v>15750</v>
      </c>
    </row>
    <row r="45" spans="1:5" x14ac:dyDescent="0.25">
      <c r="A45" s="146">
        <v>45191</v>
      </c>
      <c r="B45" s="148" t="s">
        <v>1534</v>
      </c>
      <c r="C45" s="77" t="s">
        <v>176</v>
      </c>
      <c r="D45" s="2" t="s">
        <v>2620</v>
      </c>
      <c r="E45" s="214">
        <v>597450</v>
      </c>
    </row>
    <row r="46" spans="1:5" x14ac:dyDescent="0.25">
      <c r="A46" s="146">
        <v>45194</v>
      </c>
      <c r="B46" s="148" t="s">
        <v>1534</v>
      </c>
      <c r="C46" s="77" t="s">
        <v>176</v>
      </c>
      <c r="D46" s="2" t="s">
        <v>2621</v>
      </c>
      <c r="E46" s="214">
        <v>23000</v>
      </c>
    </row>
    <row r="47" spans="1:5" x14ac:dyDescent="0.25">
      <c r="A47" s="146">
        <v>45199</v>
      </c>
      <c r="B47" s="148" t="s">
        <v>1534</v>
      </c>
      <c r="C47" s="77" t="s">
        <v>176</v>
      </c>
      <c r="D47" s="2" t="s">
        <v>2622</v>
      </c>
      <c r="E47" s="214">
        <v>3640</v>
      </c>
    </row>
    <row r="48" spans="1:5" x14ac:dyDescent="0.25">
      <c r="A48" s="146">
        <v>45199</v>
      </c>
      <c r="B48" s="148" t="s">
        <v>2123</v>
      </c>
      <c r="C48" s="77" t="s">
        <v>176</v>
      </c>
      <c r="D48" s="2" t="s">
        <v>2623</v>
      </c>
      <c r="E48" s="214">
        <v>936798.11</v>
      </c>
    </row>
    <row r="49" spans="1:5" x14ac:dyDescent="0.25">
      <c r="A49" s="153">
        <v>45204</v>
      </c>
      <c r="B49" s="154" t="s">
        <v>1534</v>
      </c>
      <c r="C49" s="155" t="s">
        <v>176</v>
      </c>
      <c r="D49" s="156" t="s">
        <v>2712</v>
      </c>
      <c r="E49" s="215">
        <v>602700</v>
      </c>
    </row>
    <row r="50" spans="1:5" x14ac:dyDescent="0.25">
      <c r="A50" s="146">
        <v>45213</v>
      </c>
      <c r="B50" s="148" t="s">
        <v>1534</v>
      </c>
      <c r="C50" s="77" t="s">
        <v>176</v>
      </c>
      <c r="D50" s="2" t="s">
        <v>2713</v>
      </c>
      <c r="E50" s="214">
        <v>1595</v>
      </c>
    </row>
    <row r="51" spans="1:5" x14ac:dyDescent="0.25">
      <c r="A51" s="146">
        <v>45217</v>
      </c>
      <c r="B51" s="148" t="s">
        <v>1534</v>
      </c>
      <c r="C51" s="77" t="s">
        <v>176</v>
      </c>
      <c r="D51" s="2" t="s">
        <v>2714</v>
      </c>
      <c r="E51" s="214">
        <v>910275</v>
      </c>
    </row>
    <row r="52" spans="1:5" x14ac:dyDescent="0.25">
      <c r="A52" s="146">
        <v>45225</v>
      </c>
      <c r="B52" s="148" t="s">
        <v>2123</v>
      </c>
      <c r="C52" s="77" t="s">
        <v>176</v>
      </c>
      <c r="D52" s="2" t="s">
        <v>2715</v>
      </c>
      <c r="E52" s="214">
        <v>243250</v>
      </c>
    </row>
    <row r="53" spans="1:5" x14ac:dyDescent="0.25">
      <c r="A53" s="146">
        <v>45225</v>
      </c>
      <c r="B53" s="148" t="s">
        <v>2123</v>
      </c>
      <c r="C53" s="77" t="s">
        <v>176</v>
      </c>
      <c r="D53" s="2" t="s">
        <v>2716</v>
      </c>
      <c r="E53" s="214">
        <v>1370013.73</v>
      </c>
    </row>
    <row r="54" spans="1:5" x14ac:dyDescent="0.25">
      <c r="A54" s="146">
        <v>45231</v>
      </c>
      <c r="B54" s="148" t="s">
        <v>1534</v>
      </c>
      <c r="C54" s="77" t="s">
        <v>176</v>
      </c>
      <c r="D54" s="2" t="s">
        <v>2717</v>
      </c>
      <c r="E54" s="214">
        <v>144000</v>
      </c>
    </row>
    <row r="55" spans="1:5" x14ac:dyDescent="0.25">
      <c r="A55" s="146">
        <v>45234</v>
      </c>
      <c r="B55" s="148" t="s">
        <v>1534</v>
      </c>
      <c r="C55" s="77" t="s">
        <v>176</v>
      </c>
      <c r="D55" s="2" t="s">
        <v>2718</v>
      </c>
      <c r="E55" s="214">
        <v>199900</v>
      </c>
    </row>
    <row r="56" spans="1:5" x14ac:dyDescent="0.25">
      <c r="A56" s="146">
        <v>45247</v>
      </c>
      <c r="B56" s="148" t="s">
        <v>1534</v>
      </c>
      <c r="C56" s="77" t="s">
        <v>176</v>
      </c>
      <c r="D56" s="2" t="s">
        <v>2719</v>
      </c>
      <c r="E56" s="214">
        <v>28000</v>
      </c>
    </row>
    <row r="57" spans="1:5" x14ac:dyDescent="0.25">
      <c r="A57" s="146">
        <v>45255</v>
      </c>
      <c r="B57" s="148" t="s">
        <v>2123</v>
      </c>
      <c r="C57" s="77" t="s">
        <v>176</v>
      </c>
      <c r="D57" s="2" t="s">
        <v>2720</v>
      </c>
      <c r="E57" s="214">
        <v>1144465.1499999999</v>
      </c>
    </row>
    <row r="58" spans="1:5" x14ac:dyDescent="0.25">
      <c r="A58" s="146">
        <v>45255</v>
      </c>
      <c r="B58" s="148" t="s">
        <v>2123</v>
      </c>
      <c r="C58" s="77" t="s">
        <v>176</v>
      </c>
      <c r="D58" s="2" t="s">
        <v>2721</v>
      </c>
      <c r="E58" s="214">
        <v>287000</v>
      </c>
    </row>
    <row r="59" spans="1:5" x14ac:dyDescent="0.25">
      <c r="A59" s="146">
        <v>45259</v>
      </c>
      <c r="B59" s="148" t="s">
        <v>2123</v>
      </c>
      <c r="C59" s="77" t="s">
        <v>176</v>
      </c>
      <c r="D59" s="2" t="s">
        <v>2722</v>
      </c>
      <c r="E59" s="214">
        <v>1725675</v>
      </c>
    </row>
    <row r="60" spans="1:5" x14ac:dyDescent="0.25">
      <c r="A60" s="146">
        <v>45261</v>
      </c>
      <c r="B60" s="148" t="s">
        <v>2123</v>
      </c>
      <c r="C60" s="77" t="s">
        <v>2272</v>
      </c>
      <c r="D60" s="2" t="s">
        <v>2723</v>
      </c>
      <c r="E60" s="214">
        <v>-11486</v>
      </c>
    </row>
    <row r="61" spans="1:5" x14ac:dyDescent="0.25">
      <c r="A61" s="146">
        <v>45278</v>
      </c>
      <c r="B61" s="148" t="s">
        <v>1534</v>
      </c>
      <c r="C61" s="77" t="s">
        <v>176</v>
      </c>
      <c r="D61" s="2" t="s">
        <v>2724</v>
      </c>
      <c r="E61" s="214">
        <v>602700</v>
      </c>
    </row>
    <row r="62" spans="1:5" x14ac:dyDescent="0.25">
      <c r="A62" s="146">
        <v>45283</v>
      </c>
      <c r="B62" s="148" t="s">
        <v>2123</v>
      </c>
      <c r="C62" s="77" t="s">
        <v>176</v>
      </c>
      <c r="D62" s="2" t="s">
        <v>2725</v>
      </c>
      <c r="E62" s="214">
        <v>1302592.48</v>
      </c>
    </row>
    <row r="63" spans="1:5" x14ac:dyDescent="0.25">
      <c r="A63" s="146">
        <v>45283</v>
      </c>
      <c r="B63" s="148" t="s">
        <v>2123</v>
      </c>
      <c r="C63" s="77" t="s">
        <v>176</v>
      </c>
      <c r="D63" s="2" t="s">
        <v>2726</v>
      </c>
      <c r="E63" s="214">
        <v>90300</v>
      </c>
    </row>
    <row r="64" spans="1:5" x14ac:dyDescent="0.25">
      <c r="A64" s="146">
        <v>45283</v>
      </c>
      <c r="B64" s="148" t="s">
        <v>1534</v>
      </c>
      <c r="C64" s="77" t="s">
        <v>176</v>
      </c>
      <c r="D64" s="2" t="s">
        <v>2727</v>
      </c>
      <c r="E64" s="214">
        <v>3560</v>
      </c>
    </row>
    <row r="65" spans="1:5" x14ac:dyDescent="0.25">
      <c r="A65" s="146">
        <v>45289</v>
      </c>
      <c r="B65" s="148" t="s">
        <v>1534</v>
      </c>
      <c r="C65" s="77" t="s">
        <v>176</v>
      </c>
      <c r="D65" s="2" t="s">
        <v>2728</v>
      </c>
      <c r="E65" s="214">
        <v>151200</v>
      </c>
    </row>
    <row r="66" spans="1:5" x14ac:dyDescent="0.25">
      <c r="A66" s="258"/>
      <c r="B66" s="259"/>
      <c r="C66" s="260"/>
      <c r="D66" s="261"/>
      <c r="E66" s="252"/>
    </row>
    <row r="67" spans="1:5" x14ac:dyDescent="0.25">
      <c r="A67" s="258"/>
      <c r="B67" s="259"/>
      <c r="C67" s="260"/>
      <c r="D67" s="261"/>
      <c r="E67" s="252"/>
    </row>
    <row r="68" spans="1:5" x14ac:dyDescent="0.25">
      <c r="A68" s="258"/>
      <c r="B68" s="259"/>
      <c r="C68" s="260"/>
      <c r="D68" s="261"/>
      <c r="E68" s="252"/>
    </row>
    <row r="69" spans="1:5" ht="15.75" thickBot="1" x14ac:dyDescent="0.3">
      <c r="A69" s="238" t="s">
        <v>3</v>
      </c>
      <c r="B69" s="239"/>
      <c r="C69" s="240"/>
      <c r="D69" s="240"/>
      <c r="E69" s="241">
        <f>SUM(E7:E68)</f>
        <v>18024262.009999998</v>
      </c>
    </row>
    <row r="70" spans="1:5" ht="15.75" thickTop="1" x14ac:dyDescent="0.25"/>
  </sheetData>
  <mergeCells count="1">
    <mergeCell ref="A5:C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Final Summary</vt:lpstr>
      <vt:lpstr>Summary Sheet</vt:lpstr>
      <vt:lpstr>Land</vt:lpstr>
      <vt:lpstr>Approval Cost</vt:lpstr>
      <vt:lpstr>Construction Cost</vt:lpstr>
      <vt:lpstr>4T1 ANCHOR WORK &amp; LABOUR CHGS</vt:lpstr>
      <vt:lpstr>4T1 CEMENT  </vt:lpstr>
      <vt:lpstr>4T1 CEMENT BLOCKS  </vt:lpstr>
      <vt:lpstr>4T1 CHEMICALS MATERIALS</vt:lpstr>
      <vt:lpstr>4T1 ELECTRIC LABOUR  </vt:lpstr>
      <vt:lpstr>4T1 ELECTRIC MATERIAL  </vt:lpstr>
      <vt:lpstr>4T1 FABRICATION MATERAILS  </vt:lpstr>
      <vt:lpstr>4T1 FIRE FITTING EQUIPMENTS</vt:lpstr>
      <vt:lpstr>4T1 GST Amount </vt:lpstr>
      <vt:lpstr>4T1 HARDWARE  </vt:lpstr>
      <vt:lpstr>4T1 LABOUR CHARGES  </vt:lpstr>
      <vt:lpstr>4T1 PLUMBING MATERIAL  </vt:lpstr>
      <vt:lpstr>4T1 READY MIX  </vt:lpstr>
      <vt:lpstr>4T1 REPAIRS &amp; SERVICES  </vt:lpstr>
      <vt:lpstr>4T1 SAND  </vt:lpstr>
      <vt:lpstr>4T1 STEEL  </vt:lpstr>
      <vt:lpstr>4T1 CABLES</vt:lpstr>
      <vt:lpstr>4T1 CARPENTER</vt:lpstr>
      <vt:lpstr>4T1 GLASS FIXING  MATERIAL WIND</vt:lpstr>
      <vt:lpstr>4T1  SAFETY NET EXP</vt:lpstr>
      <vt:lpstr>4T1 MARBLE</vt:lpstr>
      <vt:lpstr>4T1 AIR CONDITIONER</vt:lpstr>
      <vt:lpstr>4T1  FURNITURE</vt:lpstr>
      <vt:lpstr>4T1 GRILL &amp; FABRICATION LABOUR</vt:lpstr>
      <vt:lpstr>4T1 LIFT</vt:lpstr>
      <vt:lpstr>4T1 TILES</vt:lpstr>
      <vt:lpstr>4T1 INTERIOR DESIGNS</vt:lpstr>
      <vt:lpstr>4T1 VENTILATION MATERIAL</vt:lpstr>
      <vt:lpstr>4T1 GYPSUM WORK</vt:lpstr>
      <vt:lpstr>4T1 PAINTING MATERIAL</vt:lpstr>
      <vt:lpstr>4T1 SWIMMING POOL MATERIAL</vt:lpstr>
      <vt:lpstr>4T1 WOOD</vt:lpstr>
      <vt:lpstr>Unpaid Bills</vt:lpstr>
      <vt:lpstr>Professional</vt:lpstr>
      <vt:lpstr> Professional Charges</vt:lpstr>
      <vt:lpstr>4T1 SOIL TESTING  </vt:lpstr>
      <vt:lpstr>Admin</vt:lpstr>
      <vt:lpstr>4T1 MISCL EXPENSES  </vt:lpstr>
      <vt:lpstr>4T1 PRINTING &amp; STATIONERY</vt:lpstr>
      <vt:lpstr>4T1 TREE CUTTING LABOUR FEES  </vt:lpstr>
      <vt:lpstr>4T1  INSURANCE</vt:lpstr>
      <vt:lpstr>4T1 WATER CHARGES Transport U  </vt:lpstr>
      <vt:lpstr>4T1 SECURITY SERVICES</vt:lpstr>
      <vt:lpstr>Salary</vt:lpstr>
      <vt:lpstr>4T1 ADVERTISEMENT</vt:lpstr>
      <vt:lpstr>Interest</vt:lpstr>
      <vt:lpstr>Construction Area of Sale Build</vt:lpstr>
      <vt:lpstr>Construction Area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prayush parekh</dc:creator>
  <cp:lastModifiedBy>Desk</cp:lastModifiedBy>
  <dcterms:created xsi:type="dcterms:W3CDTF">2015-06-05T18:17:20Z</dcterms:created>
  <dcterms:modified xsi:type="dcterms:W3CDTF">2024-02-10T06:01:12Z</dcterms:modified>
</cp:coreProperties>
</file>