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/>
  <mc:AlternateContent xmlns:mc="http://schemas.openxmlformats.org/markup-compatibility/2006">
    <mc:Choice Requires="x15">
      <x15ac:absPath xmlns:x15ac="http://schemas.microsoft.com/office/spreadsheetml/2010/11/ac" url="F:\Work from home - Vastukala\12.02.2024\Ameeta Ashok Chavan\Flat\"/>
    </mc:Choice>
  </mc:AlternateContent>
  <xr:revisionPtr revIDLastSave="0" documentId="13_ncr:1_{F4DAE89F-BB3A-4F41-B7A5-38041157686D}" xr6:coauthVersionLast="36" xr6:coauthVersionMax="47" xr10:uidLastSave="{00000000-0000-0000-0000-000000000000}"/>
  <bookViews>
    <workbookView xWindow="0" yWindow="0" windowWidth="20490" windowHeight="754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I41" i="4" l="1"/>
  <c r="J50" i="4"/>
  <c r="O45" i="4"/>
  <c r="J37" i="4"/>
  <c r="J36" i="4"/>
  <c r="N42" i="4" l="1"/>
  <c r="O42" i="4" s="1"/>
  <c r="O43" i="4" s="1"/>
  <c r="P43" i="4" s="1"/>
  <c r="O40" i="4"/>
  <c r="N41" i="4"/>
  <c r="O41" i="4" s="1"/>
  <c r="P3" i="4"/>
  <c r="P2" i="4"/>
  <c r="J40" i="4"/>
  <c r="I42" i="4"/>
  <c r="J42" i="4" s="1"/>
  <c r="J41" i="4"/>
  <c r="H47" i="4"/>
  <c r="H40" i="4"/>
  <c r="G47" i="4"/>
  <c r="C4" i="25"/>
  <c r="J43" i="4" l="1"/>
  <c r="G36" i="4"/>
  <c r="C5" i="25" l="1"/>
  <c r="Q2" i="4"/>
  <c r="Q3" i="4"/>
  <c r="B3" i="4" s="1"/>
  <c r="C3" i="4" s="1"/>
  <c r="D3" i="4" s="1"/>
  <c r="P4" i="4"/>
  <c r="B4" i="4" s="1"/>
  <c r="C4" i="4" s="1"/>
  <c r="D4" i="4" s="1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 s="1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<sst xmlns="http://schemas.openxmlformats.org/spreadsheetml/2006/main" count="147" uniqueCount="101">
  <si>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</si>
  <si>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</si>
  <si>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</si>
  <si>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</si>
  <si>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</si>
  <si>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</si>
  <si>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</si>
  <si>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</si>
  <si>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</si>
  <si>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</si>
  <si>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</si>
  <si>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</si>
  <si>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</si>
  <si>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</si>
  <si>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</si>
  <si>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</si>
  <si>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</si>
  <si>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</si>
  <si>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</si>
  <si>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</si>
  <si>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</si>
  <si>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</si>
  <si>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</si>
  <si>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</si>
  <si>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</si>
  <si>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</si>
  <si>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</si>
  <si>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</si>
  <si>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</si>
  <si>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</si>
  <si>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</si>
  <si>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</si>
  <si>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</si>
  <si>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</si>
  <si>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</si>
  <si>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</si>
  <si>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</si>
  <si>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</si>
  <si>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</si>
  <si>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</si>
  <si>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</si>
  <si>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</si>
  <si>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</si>
  <si>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</si>
  <si>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</si>
  <si>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</si>
  <si>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</si>
  <si>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</si>
  <si>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</si>
  <si>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</si>
  <si>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</si>
  <si>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</si>
  <si>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</si>
  <si>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</si>
  <si>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</si>
  <si>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</si>
  <si>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</si>
  <si>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</si>
  <si>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</si>
  <si>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</si>
  <si>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</si>
  <si>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</si>
  <si>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</si>
  <si>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</si>
  <si>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</si>
  <si>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</si>
  <si>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</si>
  <si>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</si>
  <si>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</si>
  <si>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</si>
  <si>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</si>
  <si>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</si>
  <si>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</si>
  <si>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</si>
  <si>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</si>
  <si>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</si>
  <si>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</si>
  <si>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</si>
  <si>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</si>
  <si>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</si>
  <si>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</si>
  <si>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</si>
  <si>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</si>
  <si>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</si>
  <si>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</si>
  <si>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TERRACE BUA</t>
  </si>
  <si>
    <t>YOC - 1977</t>
  </si>
  <si>
    <t>5 Car Parkings</t>
  </si>
  <si>
    <t>Measured Area</t>
  </si>
  <si>
    <t>Terrace Area</t>
  </si>
  <si>
    <t>MCA</t>
  </si>
  <si>
    <t>TMCA</t>
  </si>
  <si>
    <t>IGR-07.11.23</t>
  </si>
  <si>
    <t>IGR-18.07.23</t>
  </si>
  <si>
    <t>Government Value</t>
  </si>
  <si>
    <t>Market Value</t>
  </si>
  <si>
    <t>Total Value</t>
  </si>
  <si>
    <t>Flat</t>
  </si>
  <si>
    <t>Parking Area</t>
  </si>
  <si>
    <t>Rate on BUA</t>
  </si>
  <si>
    <t>Government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</si>
</sst>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43" fontId="0" fillId="0" borderId="9" xfId="0" applyNumberFormat="1" applyBorder="1"/>
    <xf numFmtId="43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9" xfId="1" applyFont="1" applyBorder="1"/>
    <xf numFmtId="0" fontId="2" fillId="2" borderId="4" xfId="0" applyFont="1" applyFill="1" applyBorder="1"/>
    <xf numFmtId="164" fontId="2" fillId="0" borderId="9" xfId="0" applyNumberFormat="1" applyFont="1" applyBorder="1"/>
    <xf numFmtId="0" fontId="0" fillId="0" borderId="9" xfId="0" applyFont="1" applyBorder="1"/>
    <xf numFmtId="164" fontId="4" fillId="0" borderId="9" xfId="1" applyFont="1" applyBorder="1"/>
    <xf numFmtId="164" fontId="4" fillId="0" borderId="9" xfId="1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0</xdr:row>
      <xdr:rowOff>0</xdr:rowOff>
    </xdr:from>
    <xdr:to>
      <xdr:col>20</xdr:col>
      <xdr:colOff>601416</xdr:colOff>
      <xdr:row>34</xdr:row>
      <xdr:rowOff>105773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2EF325-2F04-4C00-AF9B-20F3D5A8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9825" y="0"/>
          <a:ext cx="9612066" cy="7154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84AF91-9073-4ACE-A6B3-6B3CA6EE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9AFDE-FCBB-40DD-BF66-2FE7DC0B5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703C1-4183-4196-A7FD-02CF72028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opLeftCell="A37" workbookViewId="0">
      <selection activeCell="E12" sqref="E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869610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869610</v>
      </c>
      <c r="D5" s="63" t="s">
        <v>62</v>
      </c>
      <c r="E5" s="64">
        <f>C5/10.764</f>
        <v>80788.740245261986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432610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437000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231610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664220</v>
      </c>
      <c r="D9" s="63" t="s">
        <v>62</v>
      </c>
      <c r="E9" s="64">
        <f>C9/10.764</f>
        <v>61707.543664065408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1977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47</v>
      </c>
      <c r="D13" s="70">
        <f>D12-C13</f>
        <v>53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1"/>
      <c r="L1" s="81"/>
      <c r="M1" s="81"/>
      <c r="N1" s="81"/>
      <c r="O1" s="81"/>
      <c r="P1" s="81"/>
      <c r="Q1" s="81"/>
      <c r="R1" s="81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16" workbookViewId="0">
      <selection activeCell="K8" sqref="K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47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13</v>
      </c>
      <c r="D8" s="26">
        <v>1977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70.5</v>
      </c>
      <c r="D10" s="26"/>
      <c r="F10" s="19"/>
    </row>
    <row r="11" spans="1:6" x14ac:dyDescent="0.25">
      <c r="A11" s="16"/>
      <c r="B11" s="27"/>
      <c r="C11" s="28">
        <f>C10%</f>
        <v>0.70499999999999996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0"/>
  <sheetViews>
    <sheetView tabSelected="1" topLeftCell="A27" workbookViewId="0">
      <selection activeCell="J43" sqref="J4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2.5703125" customWidth="1"/>
    <col min="8" max="8" width="12" hidden="1" customWidth="1"/>
    <col min="9" max="9" width="17.7109375" bestFit="1" customWidth="1"/>
    <col min="10" max="10" width="19" bestFit="1" customWidth="1"/>
    <col min="11" max="13" width="0" hidden="1" customWidth="1"/>
    <col min="14" max="14" width="12.5703125" bestFit="1" customWidth="1"/>
    <col min="15" max="15" width="15.28515625" bestFit="1" customWidth="1"/>
    <col min="16" max="16" width="12.5703125" bestFit="1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1500.5015999999998</v>
      </c>
      <c r="C2" s="4">
        <f t="shared" ref="C2:C16" si="1">B2*1.2</f>
        <v>1800.6019199999998</v>
      </c>
      <c r="D2" s="4">
        <f t="shared" ref="D2:D16" si="2">C2*1.2</f>
        <v>2160.7223039999999</v>
      </c>
      <c r="E2" s="5">
        <f t="shared" ref="E2:E16" si="3">R2</f>
        <v>130000000</v>
      </c>
      <c r="F2" s="4">
        <f t="shared" ref="F2:F15" si="4">ROUND((E2/B2),0)</f>
        <v>86638</v>
      </c>
      <c r="G2" s="4">
        <f t="shared" ref="G2:G15" si="5">ROUND((E2/C2),0)</f>
        <v>72198</v>
      </c>
      <c r="H2" s="4">
        <f t="shared" ref="H2:H15" si="6">ROUND((E2/D2),0)</f>
        <v>60165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167.28*10.764</f>
        <v>1800.6019199999998</v>
      </c>
      <c r="Q2">
        <f t="shared" ref="Q2:Q10" si="9">P2/1.2</f>
        <v>1500.5015999999998</v>
      </c>
      <c r="R2" s="2">
        <v>130000000</v>
      </c>
      <c r="S2" s="2" t="s">
        <v>92</v>
      </c>
    </row>
    <row r="3" spans="1:19" x14ac:dyDescent="0.25">
      <c r="A3" s="4">
        <v>2</v>
      </c>
      <c r="B3" s="4">
        <f t="shared" si="0"/>
        <v>1870.6934999999999</v>
      </c>
      <c r="C3" s="4">
        <f t="shared" si="1"/>
        <v>2244.8321999999998</v>
      </c>
      <c r="D3" s="4">
        <f t="shared" si="2"/>
        <v>2693.7986399999995</v>
      </c>
      <c r="E3" s="5">
        <f t="shared" si="3"/>
        <v>155000000</v>
      </c>
      <c r="F3" s="4">
        <f t="shared" si="4"/>
        <v>82857</v>
      </c>
      <c r="G3" s="4">
        <f t="shared" si="5"/>
        <v>69047</v>
      </c>
      <c r="H3" s="4">
        <f t="shared" si="6"/>
        <v>57540</v>
      </c>
      <c r="I3" s="4">
        <f t="shared" si="7"/>
        <v>0</v>
      </c>
      <c r="J3" s="4">
        <f t="shared" si="8"/>
        <v>0</v>
      </c>
      <c r="O3">
        <v>0</v>
      </c>
      <c r="P3">
        <f>208.55*10.764</f>
        <v>2244.8321999999998</v>
      </c>
      <c r="Q3">
        <f t="shared" si="9"/>
        <v>1870.6934999999999</v>
      </c>
      <c r="R3" s="2">
        <v>155000000</v>
      </c>
      <c r="S3" s="2" t="s">
        <v>93</v>
      </c>
    </row>
    <row r="4" spans="1:19" x14ac:dyDescent="0.25">
      <c r="A4" s="4">
        <v>3</v>
      </c>
      <c r="B4" s="4">
        <f t="shared" si="0"/>
        <v>2800</v>
      </c>
      <c r="C4" s="4">
        <f t="shared" si="1"/>
        <v>3360</v>
      </c>
      <c r="D4" s="4">
        <f t="shared" si="2"/>
        <v>4032</v>
      </c>
      <c r="E4" s="5">
        <f t="shared" si="3"/>
        <v>295000000</v>
      </c>
      <c r="F4" s="4">
        <f t="shared" si="4"/>
        <v>105357</v>
      </c>
      <c r="G4" s="4">
        <f t="shared" si="5"/>
        <v>87798</v>
      </c>
      <c r="H4" s="4">
        <f t="shared" si="6"/>
        <v>73165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2800</v>
      </c>
      <c r="R4" s="2">
        <v>295000000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86</v>
      </c>
    </row>
    <row r="24" spans="1:19" s="10" customFormat="1" x14ac:dyDescent="0.25">
      <c r="F24" s="73" t="s">
        <v>87</v>
      </c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2367</v>
      </c>
    </row>
    <row r="27" spans="1:19" s="10" customFormat="1" x14ac:dyDescent="0.25">
      <c r="F27" s="57" t="s">
        <v>84</v>
      </c>
      <c r="G27" s="57">
        <v>2367</v>
      </c>
    </row>
    <row r="28" spans="1:19" s="10" customFormat="1" x14ac:dyDescent="0.25">
      <c r="C28" s="72" t="s">
        <v>74</v>
      </c>
      <c r="D28" s="72"/>
      <c r="F28" s="57" t="s">
        <v>84</v>
      </c>
      <c r="G28" s="57">
        <v>2367</v>
      </c>
    </row>
    <row r="29" spans="1:19" s="10" customFormat="1" x14ac:dyDescent="0.25">
      <c r="C29" s="72" t="s">
        <v>1</v>
      </c>
      <c r="D29" s="72">
        <v>270000000</v>
      </c>
      <c r="F29" s="57" t="s">
        <v>71</v>
      </c>
      <c r="G29" s="57">
        <v>3660</v>
      </c>
      <c r="H29" s="10">
        <f>G29/G28</f>
        <v>1.5462610899873257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16" s="10" customFormat="1" x14ac:dyDescent="0.25">
      <c r="C33" s="75"/>
      <c r="D33" s="75"/>
      <c r="F33" s="75" t="s">
        <v>25</v>
      </c>
      <c r="G33" s="75">
        <f>G31*80%</f>
        <v>0</v>
      </c>
    </row>
    <row r="34" spans="3:16" s="10" customFormat="1" x14ac:dyDescent="0.25">
      <c r="C34" s="75"/>
      <c r="D34" s="75"/>
    </row>
    <row r="35" spans="3:16" s="10" customFormat="1" x14ac:dyDescent="0.25">
      <c r="C35" s="75"/>
      <c r="D35" s="75"/>
    </row>
    <row r="36" spans="3:16" s="10" customFormat="1" x14ac:dyDescent="0.25">
      <c r="F36" s="10" t="s">
        <v>84</v>
      </c>
      <c r="G36" s="10">
        <f>2367</f>
        <v>2367</v>
      </c>
      <c r="I36" s="10">
        <v>219.93</v>
      </c>
      <c r="J36" s="10">
        <f>I36*10.764</f>
        <v>2367.3265200000001</v>
      </c>
    </row>
    <row r="37" spans="3:16" s="10" customFormat="1" x14ac:dyDescent="0.25">
      <c r="F37" s="10" t="s">
        <v>85</v>
      </c>
      <c r="G37" s="10">
        <v>2150</v>
      </c>
      <c r="I37" s="10">
        <v>199.73</v>
      </c>
      <c r="J37" s="10">
        <f>I37*10.764</f>
        <v>2149.8937199999996</v>
      </c>
    </row>
    <row r="38" spans="3:16" s="10" customFormat="1" x14ac:dyDescent="0.25"/>
    <row r="39" spans="3:16" s="10" customFormat="1" x14ac:dyDescent="0.25">
      <c r="F39" s="79"/>
      <c r="G39" s="75" t="s">
        <v>76</v>
      </c>
      <c r="H39" s="75"/>
      <c r="I39" s="75" t="s">
        <v>100</v>
      </c>
      <c r="J39" s="75" t="s">
        <v>94</v>
      </c>
      <c r="K39" s="75"/>
      <c r="L39" s="75"/>
      <c r="M39" s="75"/>
      <c r="N39" s="75" t="s">
        <v>99</v>
      </c>
      <c r="O39" s="75" t="s">
        <v>95</v>
      </c>
    </row>
    <row r="40" spans="3:16" s="10" customFormat="1" x14ac:dyDescent="0.25">
      <c r="F40" s="75" t="s">
        <v>97</v>
      </c>
      <c r="G40" s="80">
        <v>3660</v>
      </c>
      <c r="H40" s="79">
        <f>G40+G41</f>
        <v>5810</v>
      </c>
      <c r="I40" s="79">
        <v>61708</v>
      </c>
      <c r="J40" s="79">
        <f>G40*I40</f>
        <v>225851280</v>
      </c>
      <c r="K40" s="79"/>
      <c r="L40" s="79"/>
      <c r="M40" s="79"/>
      <c r="N40" s="79">
        <v>70000</v>
      </c>
      <c r="O40" s="79">
        <f>N40*G40</f>
        <v>256200000</v>
      </c>
    </row>
    <row r="41" spans="3:16" s="10" customFormat="1" x14ac:dyDescent="0.25">
      <c r="F41" s="75" t="s">
        <v>89</v>
      </c>
      <c r="G41" s="80">
        <v>2150</v>
      </c>
      <c r="H41" s="79"/>
      <c r="I41" s="79">
        <f>I40*0.4-0.2</f>
        <v>24683</v>
      </c>
      <c r="J41" s="79">
        <f>G41*I41</f>
        <v>53068450</v>
      </c>
      <c r="K41" s="79"/>
      <c r="L41" s="79"/>
      <c r="M41" s="79"/>
      <c r="N41" s="79">
        <f>N40*0.4</f>
        <v>28000</v>
      </c>
      <c r="O41" s="79">
        <f>N41*G41</f>
        <v>60200000</v>
      </c>
    </row>
    <row r="42" spans="3:16" s="10" customFormat="1" x14ac:dyDescent="0.25">
      <c r="F42" s="75" t="s">
        <v>98</v>
      </c>
      <c r="G42" s="80">
        <v>500</v>
      </c>
      <c r="H42" s="79"/>
      <c r="I42" s="79">
        <f>I40*0.25</f>
        <v>15427</v>
      </c>
      <c r="J42" s="79">
        <f>G42*I42</f>
        <v>7713500</v>
      </c>
      <c r="K42" s="79"/>
      <c r="L42" s="79"/>
      <c r="M42" s="79"/>
      <c r="N42" s="79">
        <f>N40*0.25</f>
        <v>17500</v>
      </c>
      <c r="O42" s="79">
        <f>G42*N42</f>
        <v>8750000</v>
      </c>
    </row>
    <row r="43" spans="3:16" x14ac:dyDescent="0.25">
      <c r="F43" s="78"/>
      <c r="G43" s="78"/>
      <c r="H43" s="78"/>
      <c r="I43" s="52" t="s">
        <v>96</v>
      </c>
      <c r="J43" s="77">
        <f>SUM(J40:J42)</f>
        <v>286633230</v>
      </c>
      <c r="K43" s="78"/>
      <c r="L43" s="78"/>
      <c r="M43" s="78"/>
      <c r="N43" s="52"/>
      <c r="O43" s="77">
        <f>SUM(O40:O42)</f>
        <v>325150000</v>
      </c>
      <c r="P43">
        <f>O43/D29</f>
        <v>1.2042592592592594</v>
      </c>
    </row>
    <row r="44" spans="3:16" x14ac:dyDescent="0.25">
      <c r="F44" s="10" t="s">
        <v>88</v>
      </c>
    </row>
    <row r="45" spans="3:16" x14ac:dyDescent="0.25">
      <c r="F45" s="10" t="s">
        <v>89</v>
      </c>
      <c r="G45" s="10">
        <v>1780</v>
      </c>
      <c r="O45" s="59">
        <f>O43*0.025/12</f>
        <v>677395.83333333337</v>
      </c>
    </row>
    <row r="46" spans="3:16" x14ac:dyDescent="0.25">
      <c r="F46" s="10" t="s">
        <v>90</v>
      </c>
      <c r="G46" s="10">
        <v>2341</v>
      </c>
    </row>
    <row r="47" spans="3:16" x14ac:dyDescent="0.25">
      <c r="F47" s="10" t="s">
        <v>91</v>
      </c>
      <c r="G47" s="10">
        <f>SUM(G45:G46)</f>
        <v>4121</v>
      </c>
      <c r="H47">
        <f>H40/G47</f>
        <v>1.4098519776753216</v>
      </c>
    </row>
    <row r="48" spans="3:16" x14ac:dyDescent="0.25">
      <c r="G48" s="10"/>
      <c r="J48">
        <v>5810</v>
      </c>
    </row>
    <row r="49" spans="10:10" x14ac:dyDescent="0.25">
      <c r="J49">
        <v>2700</v>
      </c>
    </row>
    <row r="50" spans="10:10" x14ac:dyDescent="0.25">
      <c r="J50">
        <f>J48*J49</f>
        <v>15687000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2024-02-12T08:18:31Z</dcterms:modified>
</cp:coreProperties>
</file>