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5C014051-434C-4F75-B9D2-91ACCF3BC688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sheet" sheetId="4" r:id="rId1"/>
    <sheet name="Final value" sheetId="11" r:id="rId2"/>
    <sheet name="Sheet3" sheetId="10" r:id="rId3"/>
    <sheet name="Sheet2" sheetId="9" r:id="rId4"/>
    <sheet name="Sheet1" sheetId="8" r:id="rId5"/>
    <sheet name="2001-rate" sheetId="5" r:id="rId6"/>
    <sheet name="2024-RR" sheetId="6" r:id="rId7"/>
    <sheet name="Area page" sheetId="7" r:id="rId8"/>
    <sheet name="Sheet5" sheetId="12" r:id="rId9"/>
  </sheets>
  <calcPr calcId="191029"/>
</workbook>
</file>

<file path=xl/calcChain.xml><?xml version="1.0" encoding="utf-8"?>
<calcChain xmlns="http://schemas.openxmlformats.org/spreadsheetml/2006/main">
  <c r="D45" i="4" l="1"/>
  <c r="C49" i="11" l="1"/>
  <c r="C46" i="11"/>
  <c r="C42" i="11"/>
  <c r="C41" i="11"/>
  <c r="C45" i="11" s="1"/>
  <c r="F39" i="11"/>
  <c r="F38" i="11"/>
  <c r="C38" i="11"/>
  <c r="V28" i="11"/>
  <c r="H27" i="11"/>
  <c r="F28" i="11" s="1"/>
  <c r="F29" i="11" s="1"/>
  <c r="G29" i="11" s="1"/>
  <c r="F25" i="11"/>
  <c r="C5" i="11"/>
  <c r="C26" i="11" s="1"/>
  <c r="C27" i="11" s="1"/>
  <c r="H4" i="11"/>
  <c r="F5" i="11" s="1"/>
  <c r="C50" i="11" l="1"/>
  <c r="C43" i="11"/>
  <c r="F39" i="4"/>
  <c r="C5" i="4"/>
  <c r="C26" i="4" s="1"/>
  <c r="C27" i="4" s="1"/>
  <c r="C38" i="4"/>
  <c r="C43" i="4" s="1"/>
  <c r="C41" i="4"/>
  <c r="C45" i="4" s="1"/>
  <c r="C49" i="4" s="1"/>
  <c r="C50" i="4" s="1"/>
  <c r="C42" i="4"/>
  <c r="C51" i="4" l="1"/>
  <c r="F38" i="4"/>
  <c r="F25" i="4"/>
  <c r="H27" i="4"/>
  <c r="H4" i="4"/>
  <c r="F5" i="4" s="1"/>
  <c r="F28" i="4" l="1"/>
  <c r="F29" i="4" s="1"/>
  <c r="G29" i="4" s="1"/>
  <c r="Y30" i="9" l="1"/>
  <c r="I24" i="9"/>
  <c r="F21" i="9"/>
  <c r="F22" i="9" s="1"/>
  <c r="F19" i="9"/>
  <c r="F18" i="9"/>
  <c r="F17" i="9"/>
  <c r="F10" i="9"/>
  <c r="C6" i="9"/>
  <c r="C24" i="9" s="1"/>
  <c r="C28" i="9" s="1"/>
  <c r="C29" i="9" s="1"/>
  <c r="F20" i="9" l="1"/>
  <c r="F24" i="9" s="1"/>
  <c r="F28" i="9" s="1"/>
  <c r="F29" i="9" s="1"/>
  <c r="C31" i="9" s="1"/>
  <c r="V28" i="4" l="1"/>
</calcChain>
</file>

<file path=xl/sharedStrings.xml><?xml version="1.0" encoding="utf-8"?>
<sst xmlns="http://schemas.openxmlformats.org/spreadsheetml/2006/main" count="140" uniqueCount="56">
  <si>
    <t>Year of Construction</t>
  </si>
  <si>
    <t>Age of Building</t>
  </si>
  <si>
    <t>Depreciation</t>
  </si>
  <si>
    <t>Depreciated Cost of Interior</t>
  </si>
  <si>
    <t>Indexed Cost of Acquisition</t>
  </si>
  <si>
    <t>Value of Property as on Year</t>
  </si>
  <si>
    <t>Current Year</t>
  </si>
  <si>
    <t>1. Rate Increase by 5% if the property is located on above 5th floor</t>
  </si>
  <si>
    <t xml:space="preserve">3. Considered lowest range. Above 10 lakh stamp duty is 8%. </t>
  </si>
  <si>
    <t xml:space="preserve">4. Registration charges 1% or Maximum 20000/- </t>
  </si>
  <si>
    <t>Index Cost - 2001</t>
  </si>
  <si>
    <t>Value of Plot</t>
  </si>
  <si>
    <t>Plot area</t>
  </si>
  <si>
    <t xml:space="preserve">Rate </t>
  </si>
  <si>
    <t xml:space="preserve">Value of Structure </t>
  </si>
  <si>
    <t xml:space="preserve">Built up area of sturcure </t>
  </si>
  <si>
    <t>Ground Floor</t>
  </si>
  <si>
    <t xml:space="preserve">Mezzanine </t>
  </si>
  <si>
    <t>Cost of Construction of Structure</t>
  </si>
  <si>
    <t>Mezzanine</t>
  </si>
  <si>
    <t>First Floor</t>
  </si>
  <si>
    <t xml:space="preserve">Total Cost of Construction </t>
  </si>
  <si>
    <t xml:space="preserve">{(100-10) x0}/70.00 </t>
  </si>
  <si>
    <t xml:space="preserve">Rate for Cost of Construction </t>
  </si>
  <si>
    <t>Depreciation is Nil as building was consturcted in the year 2001</t>
  </si>
  <si>
    <t>Index Cost - 2023 - 24</t>
  </si>
  <si>
    <t>J. K. Parikh Family Trust  - Mr. Dinesh Jayantilal Parikh &amp; Mr. Sharad Jayantilal Parikh  - LAND</t>
  </si>
  <si>
    <t xml:space="preserve">J. K. Parikh Family Trust  - Mr. Dinesh Jayantilal Parikh &amp; Mr. Sharad Jayantilal Parikh - Cost of construction </t>
  </si>
  <si>
    <t>Index Cost - 2003 - 04</t>
  </si>
  <si>
    <t>Total Value of Land as on 2001</t>
  </si>
  <si>
    <t>Total Value Building as on 2003</t>
  </si>
  <si>
    <t>Rate as on 2001</t>
  </si>
  <si>
    <t>SQM</t>
  </si>
  <si>
    <t>Cost of Construction of Property as on Year - 2003</t>
  </si>
  <si>
    <t>Value of Plot as on Year 2001</t>
  </si>
  <si>
    <t>Indexed Cost of Acquisition - Land + Bldg.</t>
  </si>
  <si>
    <t>Area as per Floor Plan</t>
  </si>
  <si>
    <t>Sq. Ft.</t>
  </si>
  <si>
    <t>Mezzanine Floor</t>
  </si>
  <si>
    <t xml:space="preserve">Ground floor A </t>
  </si>
  <si>
    <t>Ground floor B</t>
  </si>
  <si>
    <t>in sq. m</t>
  </si>
  <si>
    <t>in Sq. M.</t>
  </si>
  <si>
    <t xml:space="preserve">TOTAL A + B </t>
  </si>
  <si>
    <t xml:space="preserve">First floor A </t>
  </si>
  <si>
    <t>First floor B</t>
  </si>
  <si>
    <t>House No. 214A</t>
  </si>
  <si>
    <t>House No. 214B</t>
  </si>
  <si>
    <t>Grand Total</t>
  </si>
  <si>
    <t>area in Sq. M.</t>
  </si>
  <si>
    <t>area in Sq. Ft.</t>
  </si>
  <si>
    <t>Property Tax - 2001</t>
  </si>
  <si>
    <t>Cost of Construction of Property as on Year - 2001</t>
  </si>
  <si>
    <t>under cons</t>
  </si>
  <si>
    <t>Total Value Building as on 2001</t>
  </si>
  <si>
    <t>Total Value of Land + Building  as on 2001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</si>
</sst>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3" borderId="1" applyNumberFormat="0" applyFont="0" applyAlignment="0" applyProtection="0"/>
  </cellStyleXfs>
  <cellXfs count="85">
    <xf numFmtId="0" fontId="0" fillId="0" borderId="0" xfId="0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10" fontId="0" fillId="0" borderId="0" xfId="0" applyNumberFormat="1"/>
    <xf numFmtId="43" fontId="2" fillId="0" borderId="0" xfId="1" applyFont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2" borderId="0" xfId="0" applyFont="1" applyFill="1"/>
    <xf numFmtId="0" fontId="2" fillId="0" borderId="0" xfId="0" applyFont="1"/>
    <xf numFmtId="0" fontId="7" fillId="0" borderId="0" xfId="0" applyFont="1"/>
    <xf numFmtId="4" fontId="8" fillId="0" borderId="2" xfId="0" applyNumberFormat="1" applyFont="1" applyBorder="1" applyAlignment="1">
      <alignment vertical="top"/>
    </xf>
    <xf numFmtId="0" fontId="2" fillId="4" borderId="2" xfId="0" applyFont="1" applyFill="1" applyBorder="1"/>
    <xf numFmtId="0" fontId="3" fillId="4" borderId="2" xfId="0" applyFont="1" applyFill="1" applyBorder="1" applyAlignment="1">
      <alignment horizontal="center"/>
    </xf>
    <xf numFmtId="0" fontId="0" fillId="4" borderId="2" xfId="0" applyFill="1" applyBorder="1"/>
    <xf numFmtId="43" fontId="0" fillId="4" borderId="2" xfId="1" applyFont="1" applyFill="1" applyBorder="1"/>
    <xf numFmtId="43" fontId="2" fillId="4" borderId="2" xfId="1" applyFont="1" applyFill="1" applyBorder="1"/>
    <xf numFmtId="0" fontId="3" fillId="4" borderId="2" xfId="0" applyFont="1" applyFill="1" applyBorder="1"/>
    <xf numFmtId="0" fontId="0" fillId="4" borderId="2" xfId="0" applyFill="1" applyBorder="1" applyAlignment="1">
      <alignment horizontal="right"/>
    </xf>
    <xf numFmtId="0" fontId="0" fillId="4" borderId="2" xfId="0" applyFont="1" applyFill="1" applyBorder="1"/>
    <xf numFmtId="2" fontId="1" fillId="4" borderId="2" xfId="0" applyNumberFormat="1" applyFont="1" applyFill="1" applyBorder="1"/>
    <xf numFmtId="10" fontId="0" fillId="4" borderId="2" xfId="1" applyNumberFormat="1" applyFont="1" applyFill="1" applyBorder="1"/>
    <xf numFmtId="0" fontId="3" fillId="4" borderId="2" xfId="0" applyFont="1" applyFill="1" applyBorder="1" applyAlignment="1">
      <alignment horizontal="left"/>
    </xf>
    <xf numFmtId="0" fontId="0" fillId="4" borderId="2" xfId="0" applyFont="1" applyFill="1" applyBorder="1" applyAlignment="1">
      <alignment horizontal="left"/>
    </xf>
    <xf numFmtId="0" fontId="2" fillId="4" borderId="2" xfId="0" applyFont="1" applyFill="1" applyBorder="1" applyAlignment="1">
      <alignment horizontal="left"/>
    </xf>
    <xf numFmtId="0" fontId="3" fillId="3" borderId="0" xfId="2" applyFont="1" applyBorder="1" applyAlignment="1">
      <alignment horizontal="center" wrapText="1"/>
    </xf>
    <xf numFmtId="0" fontId="2" fillId="4" borderId="0" xfId="0" applyFont="1" applyFill="1" applyBorder="1"/>
    <xf numFmtId="0" fontId="0" fillId="4" borderId="0" xfId="0" applyFill="1" applyBorder="1"/>
    <xf numFmtId="43" fontId="0" fillId="4" borderId="0" xfId="1" applyFont="1" applyFill="1" applyBorder="1"/>
    <xf numFmtId="43" fontId="2" fillId="4" borderId="0" xfId="1" applyFont="1" applyFill="1" applyBorder="1"/>
    <xf numFmtId="2" fontId="1" fillId="4" borderId="0" xfId="0" applyNumberFormat="1" applyFont="1" applyFill="1" applyBorder="1"/>
    <xf numFmtId="10" fontId="0" fillId="4" borderId="0" xfId="1" applyNumberFormat="1" applyFont="1" applyFill="1" applyBorder="1"/>
    <xf numFmtId="0" fontId="2" fillId="2" borderId="2" xfId="0" applyFont="1" applyFill="1" applyBorder="1"/>
    <xf numFmtId="0" fontId="3" fillId="2" borderId="2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left"/>
    </xf>
    <xf numFmtId="43" fontId="0" fillId="2" borderId="2" xfId="1" applyFont="1" applyFill="1" applyBorder="1"/>
    <xf numFmtId="0" fontId="2" fillId="2" borderId="2" xfId="0" applyFont="1" applyFill="1" applyBorder="1" applyAlignment="1">
      <alignment horizontal="left"/>
    </xf>
    <xf numFmtId="43" fontId="2" fillId="2" borderId="2" xfId="1" applyFont="1" applyFill="1" applyBorder="1"/>
    <xf numFmtId="0" fontId="3" fillId="2" borderId="2" xfId="0" applyFont="1" applyFill="1" applyBorder="1"/>
    <xf numFmtId="0" fontId="0" fillId="2" borderId="2" xfId="0" applyFill="1" applyBorder="1" applyAlignment="1">
      <alignment horizontal="right"/>
    </xf>
    <xf numFmtId="0" fontId="0" fillId="2" borderId="2" xfId="0" applyFont="1" applyFill="1" applyBorder="1"/>
    <xf numFmtId="2" fontId="1" fillId="2" borderId="2" xfId="0" applyNumberFormat="1" applyFont="1" applyFill="1" applyBorder="1"/>
    <xf numFmtId="10" fontId="0" fillId="2" borderId="2" xfId="1" applyNumberFormat="1" applyFont="1" applyFill="1" applyBorder="1"/>
    <xf numFmtId="0" fontId="0" fillId="2" borderId="0" xfId="0" applyFill="1"/>
    <xf numFmtId="0" fontId="2" fillId="4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wrapText="1"/>
    </xf>
    <xf numFmtId="0" fontId="2" fillId="5" borderId="2" xfId="0" applyFont="1" applyFill="1" applyBorder="1"/>
    <xf numFmtId="43" fontId="2" fillId="5" borderId="2" xfId="0" applyNumberFormat="1" applyFont="1" applyFill="1" applyBorder="1"/>
    <xf numFmtId="0" fontId="3" fillId="0" borderId="0" xfId="0" applyFont="1"/>
    <xf numFmtId="43" fontId="2" fillId="5" borderId="2" xfId="1" applyFont="1" applyFill="1" applyBorder="1"/>
    <xf numFmtId="0" fontId="0" fillId="5" borderId="2" xfId="0" applyFill="1" applyBorder="1"/>
    <xf numFmtId="43" fontId="0" fillId="5" borderId="2" xfId="1" applyFont="1" applyFill="1" applyBorder="1"/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3" fillId="3" borderId="3" xfId="2" applyFont="1" applyBorder="1" applyAlignment="1">
      <alignment horizontal="center" wrapText="1"/>
    </xf>
    <xf numFmtId="0" fontId="3" fillId="3" borderId="5" xfId="2" applyFont="1" applyBorder="1" applyAlignment="1">
      <alignment horizontal="center" wrapText="1"/>
    </xf>
    <xf numFmtId="0" fontId="3" fillId="3" borderId="4" xfId="2" applyFont="1" applyBorder="1" applyAlignment="1">
      <alignment horizontal="center" wrapText="1"/>
    </xf>
    <xf numFmtId="0" fontId="0" fillId="2" borderId="3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3" fillId="2" borderId="3" xfId="2" applyFont="1" applyFill="1" applyBorder="1" applyAlignment="1">
      <alignment horizontal="center" wrapText="1"/>
    </xf>
    <xf numFmtId="0" fontId="3" fillId="2" borderId="4" xfId="2" applyFont="1" applyFill="1" applyBorder="1" applyAlignment="1">
      <alignment horizontal="center" wrapText="1"/>
    </xf>
    <xf numFmtId="0" fontId="3" fillId="2" borderId="5" xfId="2" applyFont="1" applyFill="1" applyBorder="1" applyAlignment="1">
      <alignment horizontal="center" wrapText="1"/>
    </xf>
    <xf numFmtId="0" fontId="0" fillId="4" borderId="3" xfId="0" applyFill="1" applyBorder="1" applyAlignment="1">
      <alignment horizontal="center" wrapText="1"/>
    </xf>
    <xf numFmtId="0" fontId="0" fillId="4" borderId="4" xfId="0" applyFill="1" applyBorder="1" applyAlignment="1">
      <alignment horizontal="center" wrapText="1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3" borderId="2" xfId="2" applyFont="1" applyBorder="1" applyAlignment="1">
      <alignment horizontal="center" wrapText="1"/>
    </xf>
    <xf numFmtId="0" fontId="3" fillId="2" borderId="2" xfId="2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332974</xdr:colOff>
      <xdr:row>13</xdr:row>
      <xdr:rowOff>0</xdr:rowOff>
    </xdr:from>
    <xdr:to>
      <xdr:col>24</xdr:col>
      <xdr:colOff>493122</xdr:colOff>
      <xdr:row>59</xdr:row>
      <xdr:rowOff>124859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0724" y="1684885"/>
          <a:ext cx="11712613" cy="7047345"/>
        </a:xfrm>
        <a:prstGeom prst="rect">
          <a:avLst/>
        </a:prstGeom>
      </xdr:spPr>
    </xdr:pic>
    <xdr:clientData/>
  </xdr:twoCellAnchor>
  <xdr:twoCellAnchor editAs="oneCell">
    <xdr:from>
      <xdr:col>9</xdr:col>
      <xdr:colOff>885264</xdr:colOff>
      <xdr:row>30</xdr:row>
      <xdr:rowOff>156882</xdr:rowOff>
    </xdr:from>
    <xdr:to>
      <xdr:col>29</xdr:col>
      <xdr:colOff>480234</xdr:colOff>
      <xdr:row>72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332974</xdr:colOff>
      <xdr:row>13</xdr:row>
      <xdr:rowOff>0</xdr:rowOff>
    </xdr:from>
    <xdr:to>
      <xdr:col>24</xdr:col>
      <xdr:colOff>493122</xdr:colOff>
      <xdr:row>53</xdr:row>
      <xdr:rowOff>67709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8A8067-09BA-427C-B741-59781350D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6149" y="1266825"/>
          <a:ext cx="11685398" cy="7011434"/>
        </a:xfrm>
        <a:prstGeom prst="rect">
          <a:avLst/>
        </a:prstGeom>
      </xdr:spPr>
    </xdr:pic>
    <xdr:clientData/>
  </xdr:twoCellAnchor>
  <xdr:twoCellAnchor editAs="oneCell">
    <xdr:from>
      <xdr:col>9</xdr:col>
      <xdr:colOff>885264</xdr:colOff>
      <xdr:row>30</xdr:row>
      <xdr:rowOff>156882</xdr:rowOff>
    </xdr:from>
    <xdr:to>
      <xdr:col>29</xdr:col>
      <xdr:colOff>480234</xdr:colOff>
      <xdr:row>67</xdr:row>
      <xdr:rowOff>146443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157247-8612-48F4-A325-BF88EF743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1439" y="3390900"/>
          <a:ext cx="13025220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332974</xdr:colOff>
      <xdr:row>14</xdr:row>
      <xdr:rowOff>0</xdr:rowOff>
    </xdr:from>
    <xdr:to>
      <xdr:col>27</xdr:col>
      <xdr:colOff>493122</xdr:colOff>
      <xdr:row>50</xdr:row>
      <xdr:rowOff>156748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F39B2C-B66F-4C29-B1EC-739289816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96649" y="3019425"/>
          <a:ext cx="11685398" cy="7014748"/>
        </a:xfrm>
        <a:prstGeom prst="rect">
          <a:avLst/>
        </a:prstGeom>
      </xdr:spPr>
    </xdr:pic>
    <xdr:clientData/>
  </xdr:twoCellAnchor>
  <xdr:twoCellAnchor editAs="oneCell">
    <xdr:from>
      <xdr:col>12</xdr:col>
      <xdr:colOff>885264</xdr:colOff>
      <xdr:row>33</xdr:row>
      <xdr:rowOff>156882</xdr:rowOff>
    </xdr:from>
    <xdr:to>
      <xdr:col>32</xdr:col>
      <xdr:colOff>480234</xdr:colOff>
      <xdr:row>72</xdr:row>
      <xdr:rowOff>41668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FB5749-5F52-4B21-A00C-A577D1BFC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1939" y="6976782"/>
          <a:ext cx="13025220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F1317F-FD44-4C53-A7C9-9A6B6F772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12</xdr:col>
      <xdr:colOff>590550</xdr:colOff>
      <xdr:row>32</xdr:row>
      <xdr:rowOff>96114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517392-ED4A-43E1-A47B-8626D1036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0"/>
          <a:ext cx="7743825" cy="6192114"/>
        </a:xfrm>
        <a:prstGeom prst="rect">
          <a:avLst/>
        </a:prstGeom>
      </xdr:spPr>
    </xdr:pic>
    <xdr:clientData/>
  </xdr:twoCellAnchor>
  <xdr:twoCellAnchor editAs="oneCell">
    <xdr:from>
      <xdr:col>14</xdr:col>
      <xdr:colOff>561975</xdr:colOff>
      <xdr:row>0</xdr:row>
      <xdr:rowOff>0</xdr:rowOff>
    </xdr:from>
    <xdr:to>
      <xdr:col>25</xdr:col>
      <xdr:colOff>143752</xdr:colOff>
      <xdr:row>40</xdr:row>
      <xdr:rowOff>77274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B2FB0BD-4E0C-4063-B486-E4A0EA269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96375" y="0"/>
          <a:ext cx="6287377" cy="7697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40965</xdr:colOff>
      <xdr:row>27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9C5537-E810-43A8-AEB7-93E411521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404165" cy="5105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1010557</xdr:colOff>
      <xdr:row>26</xdr:row>
      <xdr:rowOff>181612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461676-1CDD-4A42-B6EC-55AF2795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6496957" cy="45631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1"/>
  <sheetViews>
    <sheetView topLeftCell="A4" zoomScale="115" zoomScaleNormal="115" workbookViewId="0">
      <selection activeCell="C51" sqref="C51"/>
    </sheetView>
  </sheetViews>
  <sheetFormatPr defaultRowHeight="15" x14ac:dyDescent="0.25"/>
  <cols>
    <col min="1" max="1" width="18.140625" customWidth="1"/>
    <col min="2" max="2" width="19.28515625" customWidth="1"/>
    <col min="3" max="4" width="22.5703125" customWidth="1"/>
    <col min="5" max="5" width="18.5703125" customWidth="1"/>
    <col min="6" max="6" width="16.140625" customWidth="1"/>
    <col min="7" max="7" width="17.140625" customWidth="1"/>
    <col min="8" max="8" width="18" customWidth="1"/>
    <col min="9" max="9" width="17.140625" customWidth="1"/>
    <col min="10" max="10" width="13.42578125" customWidth="1"/>
    <col min="11" max="11" width="12.7109375" customWidth="1"/>
    <col min="12" max="12" width="19.85546875" customWidth="1"/>
  </cols>
  <sheetData>
    <row r="1" spans="1:13" ht="39.75" customHeight="1" x14ac:dyDescent="0.25">
      <c r="A1" s="66" t="s">
        <v>26</v>
      </c>
      <c r="B1" s="67"/>
      <c r="C1" s="68"/>
      <c r="D1" s="33"/>
    </row>
    <row r="2" spans="1:13" ht="15" customHeight="1" x14ac:dyDescent="0.25">
      <c r="A2" s="76" t="s">
        <v>34</v>
      </c>
      <c r="B2" s="77"/>
      <c r="C2" s="53" t="s">
        <v>32</v>
      </c>
      <c r="D2" s="34"/>
      <c r="E2" s="58" t="s">
        <v>36</v>
      </c>
      <c r="F2" t="s">
        <v>37</v>
      </c>
    </row>
    <row r="3" spans="1:13" ht="15" customHeight="1" x14ac:dyDescent="0.25">
      <c r="A3" s="31" t="s">
        <v>12</v>
      </c>
      <c r="B3" s="21"/>
      <c r="C3" s="23">
        <v>1287.44</v>
      </c>
      <c r="D3" s="36"/>
      <c r="E3" t="s">
        <v>39</v>
      </c>
      <c r="F3">
        <v>2912.46</v>
      </c>
      <c r="G3" t="s">
        <v>40</v>
      </c>
      <c r="H3">
        <v>2582.0700000000002</v>
      </c>
    </row>
    <row r="4" spans="1:13" ht="15" customHeight="1" x14ac:dyDescent="0.25">
      <c r="A4" s="31" t="s">
        <v>31</v>
      </c>
      <c r="B4" s="21"/>
      <c r="C4" s="23">
        <v>5550</v>
      </c>
      <c r="D4" s="36"/>
      <c r="E4" t="s">
        <v>42</v>
      </c>
      <c r="F4">
        <v>248.834</v>
      </c>
      <c r="G4" t="s">
        <v>41</v>
      </c>
      <c r="H4">
        <f>ROUND(H3/10.764,2)</f>
        <v>239.88</v>
      </c>
    </row>
    <row r="5" spans="1:13" ht="15" customHeight="1" x14ac:dyDescent="0.25">
      <c r="A5" s="32" t="s">
        <v>11</v>
      </c>
      <c r="B5" s="21"/>
      <c r="C5" s="24">
        <f>C4*C3</f>
        <v>7145292</v>
      </c>
      <c r="D5" s="37"/>
      <c r="E5" s="17" t="s">
        <v>43</v>
      </c>
      <c r="F5" s="17">
        <f>F4+H4</f>
        <v>488.714</v>
      </c>
    </row>
    <row r="6" spans="1:13" ht="16.5" hidden="1" x14ac:dyDescent="0.3">
      <c r="A6" s="25"/>
      <c r="B6" s="22"/>
      <c r="C6" s="22"/>
      <c r="D6" s="35"/>
      <c r="G6" s="18"/>
      <c r="M6" s="2"/>
    </row>
    <row r="7" spans="1:13" ht="16.5" hidden="1" x14ac:dyDescent="0.25">
      <c r="A7" s="22"/>
      <c r="B7" s="22"/>
      <c r="C7" s="22"/>
      <c r="D7" s="35"/>
      <c r="G7" s="19"/>
      <c r="H7" s="64"/>
      <c r="I7" s="65"/>
      <c r="L7" s="63"/>
      <c r="M7" s="63"/>
    </row>
    <row r="8" spans="1:13" hidden="1" x14ac:dyDescent="0.25">
      <c r="A8" s="22"/>
      <c r="B8" s="22"/>
      <c r="C8" s="22"/>
      <c r="D8" s="35"/>
      <c r="H8" s="10"/>
      <c r="I8" s="11"/>
      <c r="K8" s="8"/>
    </row>
    <row r="9" spans="1:13" hidden="1" x14ac:dyDescent="0.25">
      <c r="A9" s="22"/>
      <c r="B9" s="26"/>
      <c r="C9" s="22"/>
      <c r="D9" s="35"/>
      <c r="H9" s="10"/>
      <c r="I9" s="11"/>
      <c r="K9" s="8"/>
    </row>
    <row r="10" spans="1:13" hidden="1" x14ac:dyDescent="0.25">
      <c r="A10" s="25"/>
      <c r="B10" s="22"/>
      <c r="C10" s="22"/>
      <c r="D10" s="35"/>
      <c r="H10" s="10"/>
      <c r="I10" s="11"/>
      <c r="K10" s="8"/>
    </row>
    <row r="11" spans="1:13" hidden="1" x14ac:dyDescent="0.25">
      <c r="A11" s="22"/>
      <c r="B11" s="22"/>
      <c r="C11" s="22"/>
      <c r="D11" s="35"/>
      <c r="H11" s="10"/>
      <c r="I11" s="11"/>
      <c r="K11" s="8"/>
    </row>
    <row r="12" spans="1:13" hidden="1" x14ac:dyDescent="0.25">
      <c r="A12" s="22"/>
      <c r="B12" s="22"/>
      <c r="C12" s="22"/>
      <c r="D12" s="35"/>
      <c r="H12" s="10"/>
      <c r="I12" s="11"/>
      <c r="K12" s="8"/>
    </row>
    <row r="13" spans="1:13" hidden="1" x14ac:dyDescent="0.25">
      <c r="A13" s="22"/>
      <c r="B13" s="26"/>
      <c r="C13" s="22"/>
      <c r="D13" s="35"/>
      <c r="H13" s="10"/>
      <c r="I13" s="12"/>
    </row>
    <row r="14" spans="1:13" hidden="1" x14ac:dyDescent="0.25">
      <c r="A14" s="27"/>
      <c r="B14" s="22"/>
      <c r="C14" s="23"/>
      <c r="D14" s="36"/>
      <c r="J14" s="1"/>
    </row>
    <row r="15" spans="1:13" hidden="1" x14ac:dyDescent="0.25">
      <c r="A15" s="25"/>
      <c r="B15" s="22"/>
      <c r="C15" s="23"/>
      <c r="D15" s="36"/>
      <c r="E15" s="1"/>
      <c r="J15" s="3"/>
      <c r="K15" s="3"/>
      <c r="L15" s="3"/>
    </row>
    <row r="16" spans="1:13" hidden="1" x14ac:dyDescent="0.25">
      <c r="A16" s="27"/>
      <c r="B16" s="22"/>
      <c r="C16" s="23"/>
      <c r="D16" s="36"/>
      <c r="E16" s="1"/>
      <c r="J16" s="3"/>
      <c r="K16" s="3"/>
      <c r="L16" s="3"/>
    </row>
    <row r="17" spans="1:22" hidden="1" x14ac:dyDescent="0.25">
      <c r="A17" s="27"/>
      <c r="B17" s="22"/>
      <c r="C17" s="23"/>
      <c r="D17" s="36"/>
      <c r="E17" s="1"/>
      <c r="J17" s="3"/>
      <c r="K17" s="3"/>
      <c r="L17" s="3"/>
    </row>
    <row r="18" spans="1:22" hidden="1" x14ac:dyDescent="0.25">
      <c r="A18" s="27"/>
      <c r="B18" s="22"/>
      <c r="C18" s="23"/>
      <c r="D18" s="36"/>
      <c r="E18" s="1"/>
      <c r="J18" s="3"/>
      <c r="K18" s="3"/>
      <c r="L18" s="3"/>
    </row>
    <row r="19" spans="1:22" hidden="1" x14ac:dyDescent="0.25">
      <c r="A19" s="20"/>
      <c r="B19" s="22"/>
      <c r="C19" s="24"/>
      <c r="D19" s="37"/>
      <c r="G19" s="5"/>
      <c r="H19" s="5"/>
      <c r="I19" s="5"/>
      <c r="J19" s="3"/>
      <c r="K19" s="3"/>
      <c r="L19" s="3"/>
    </row>
    <row r="20" spans="1:22" hidden="1" x14ac:dyDescent="0.25">
      <c r="A20" s="22"/>
      <c r="B20" s="22"/>
      <c r="C20" s="22"/>
      <c r="D20" s="35"/>
      <c r="G20" s="5"/>
      <c r="H20" s="5"/>
      <c r="I20" s="6"/>
      <c r="J20" s="3"/>
      <c r="K20" s="3"/>
      <c r="L20" s="3"/>
    </row>
    <row r="21" spans="1:22" hidden="1" x14ac:dyDescent="0.25">
      <c r="A21" s="27"/>
      <c r="B21" s="22"/>
      <c r="C21" s="28"/>
      <c r="D21" s="38"/>
      <c r="G21" s="5"/>
      <c r="H21" s="5"/>
      <c r="I21" s="6"/>
      <c r="J21" s="3"/>
      <c r="K21" s="3"/>
      <c r="L21" s="3"/>
    </row>
    <row r="22" spans="1:22" ht="29.25" hidden="1" customHeight="1" x14ac:dyDescent="0.25">
      <c r="A22" s="74"/>
      <c r="B22" s="75"/>
      <c r="C22" s="29"/>
      <c r="D22" s="39"/>
      <c r="H22" s="5"/>
      <c r="I22" s="4"/>
      <c r="J22" s="62"/>
      <c r="K22" s="62"/>
      <c r="L22" s="62"/>
    </row>
    <row r="23" spans="1:22" x14ac:dyDescent="0.25">
      <c r="A23" s="22" t="s">
        <v>10</v>
      </c>
      <c r="B23" s="22"/>
      <c r="C23" s="23">
        <v>100</v>
      </c>
      <c r="D23" s="36"/>
      <c r="F23" s="1"/>
      <c r="G23" s="1"/>
      <c r="H23" s="1"/>
      <c r="K23" s="7"/>
    </row>
    <row r="24" spans="1:22" x14ac:dyDescent="0.25">
      <c r="A24" s="22" t="s">
        <v>25</v>
      </c>
      <c r="B24" s="22"/>
      <c r="C24" s="23">
        <v>348</v>
      </c>
      <c r="D24" s="36"/>
      <c r="E24" s="17" t="s">
        <v>38</v>
      </c>
      <c r="F24">
        <v>524.27</v>
      </c>
      <c r="K24" s="7"/>
    </row>
    <row r="25" spans="1:22" x14ac:dyDescent="0.25">
      <c r="A25" s="22"/>
      <c r="B25" s="22"/>
      <c r="C25" s="23"/>
      <c r="D25" s="36"/>
      <c r="E25" t="s">
        <v>42</v>
      </c>
      <c r="F25" s="17">
        <f>ROUND(F24/10.764,2)</f>
        <v>48.71</v>
      </c>
      <c r="K25" s="7"/>
    </row>
    <row r="26" spans="1:22" x14ac:dyDescent="0.25">
      <c r="A26" s="22" t="s">
        <v>4</v>
      </c>
      <c r="B26" s="22"/>
      <c r="C26" s="23">
        <f>C5*C24/C23</f>
        <v>24865616.16</v>
      </c>
      <c r="D26" s="36"/>
      <c r="E26" t="s">
        <v>44</v>
      </c>
      <c r="F26">
        <v>3150.4</v>
      </c>
      <c r="G26" t="s">
        <v>45</v>
      </c>
      <c r="H26">
        <v>250.75</v>
      </c>
      <c r="K26" s="1"/>
    </row>
    <row r="27" spans="1:22" x14ac:dyDescent="0.25">
      <c r="A27" s="20" t="s">
        <v>4</v>
      </c>
      <c r="B27" s="22"/>
      <c r="C27" s="24">
        <f>ROUND(C26,0)</f>
        <v>24865616</v>
      </c>
      <c r="D27" s="37"/>
      <c r="E27" t="s">
        <v>42</v>
      </c>
      <c r="F27">
        <v>309.46499999999997</v>
      </c>
      <c r="G27" t="s">
        <v>41</v>
      </c>
      <c r="H27">
        <f>ROUND(H26/10.764,2)</f>
        <v>23.3</v>
      </c>
    </row>
    <row r="28" spans="1:22" x14ac:dyDescent="0.25">
      <c r="E28" s="17" t="s">
        <v>43</v>
      </c>
      <c r="F28" s="17">
        <f>F27+H27</f>
        <v>332.76499999999999</v>
      </c>
      <c r="V28">
        <f>32.91+37.7</f>
        <v>70.61</v>
      </c>
    </row>
    <row r="29" spans="1:22" ht="39.75" customHeight="1" x14ac:dyDescent="0.25">
      <c r="A29" s="71" t="s">
        <v>27</v>
      </c>
      <c r="B29" s="73"/>
      <c r="C29" s="72"/>
      <c r="E29" s="17" t="s">
        <v>48</v>
      </c>
      <c r="F29" s="17">
        <f>F28++F25+F5</f>
        <v>870.18899999999996</v>
      </c>
      <c r="G29" s="17">
        <f>F29*10.764</f>
        <v>9366.7143959999994</v>
      </c>
    </row>
    <row r="30" spans="1:22" ht="37.5" customHeight="1" x14ac:dyDescent="0.25">
      <c r="A30" s="71" t="s">
        <v>33</v>
      </c>
      <c r="B30" s="72"/>
      <c r="C30" s="54" t="s">
        <v>32</v>
      </c>
    </row>
    <row r="31" spans="1:22" hidden="1" x14ac:dyDescent="0.25">
      <c r="A31" s="41"/>
      <c r="B31" s="42"/>
      <c r="C31" s="11"/>
    </row>
    <row r="32" spans="1:22" hidden="1" x14ac:dyDescent="0.25">
      <c r="A32" s="43"/>
      <c r="B32" s="42"/>
      <c r="C32" s="44"/>
    </row>
    <row r="33" spans="1:6" hidden="1" x14ac:dyDescent="0.25">
      <c r="A33" s="43"/>
      <c r="B33" s="42"/>
      <c r="C33" s="44"/>
    </row>
    <row r="34" spans="1:6" hidden="1" x14ac:dyDescent="0.25">
      <c r="A34" s="45"/>
      <c r="B34" s="55"/>
      <c r="C34" s="46"/>
    </row>
    <row r="35" spans="1:6" x14ac:dyDescent="0.25">
      <c r="A35" s="47" t="s">
        <v>14</v>
      </c>
      <c r="B35" s="11"/>
      <c r="C35" s="11"/>
      <c r="E35" s="58" t="s">
        <v>51</v>
      </c>
    </row>
    <row r="36" spans="1:6" x14ac:dyDescent="0.25">
      <c r="A36" s="11" t="s">
        <v>6</v>
      </c>
      <c r="B36" s="11"/>
      <c r="C36" s="11">
        <v>2003</v>
      </c>
      <c r="E36" t="s">
        <v>46</v>
      </c>
      <c r="F36">
        <v>7080</v>
      </c>
    </row>
    <row r="37" spans="1:6" x14ac:dyDescent="0.25">
      <c r="A37" s="11" t="s">
        <v>0</v>
      </c>
      <c r="B37" s="11"/>
      <c r="C37" s="11">
        <v>2003</v>
      </c>
      <c r="E37" t="s">
        <v>47</v>
      </c>
      <c r="F37">
        <v>8000</v>
      </c>
    </row>
    <row r="38" spans="1:6" x14ac:dyDescent="0.25">
      <c r="A38" s="11" t="s">
        <v>1</v>
      </c>
      <c r="B38" s="48"/>
      <c r="C38" s="11">
        <f>C36-C37</f>
        <v>0</v>
      </c>
      <c r="E38" s="17" t="s">
        <v>50</v>
      </c>
      <c r="F38" s="17">
        <f>F37+F36</f>
        <v>15080</v>
      </c>
    </row>
    <row r="39" spans="1:6" x14ac:dyDescent="0.25">
      <c r="A39" s="47" t="s">
        <v>15</v>
      </c>
      <c r="B39" s="11"/>
      <c r="C39" s="11">
        <v>1400.97</v>
      </c>
      <c r="E39" s="17" t="s">
        <v>49</v>
      </c>
      <c r="F39" s="17">
        <f>ROUND(F38/10.764,2)</f>
        <v>1400.97</v>
      </c>
    </row>
    <row r="40" spans="1:6" x14ac:dyDescent="0.25">
      <c r="A40" s="49" t="s">
        <v>23</v>
      </c>
      <c r="B40" s="11"/>
      <c r="C40" s="44">
        <v>5800</v>
      </c>
    </row>
    <row r="41" spans="1:6" x14ac:dyDescent="0.25">
      <c r="A41" s="47" t="s">
        <v>18</v>
      </c>
      <c r="B41" s="11"/>
      <c r="C41" s="44">
        <f>C40*C39</f>
        <v>8125626</v>
      </c>
    </row>
    <row r="42" spans="1:6" x14ac:dyDescent="0.25">
      <c r="A42" s="11" t="s">
        <v>2</v>
      </c>
      <c r="B42" s="11"/>
      <c r="C42" s="11">
        <f>100-10</f>
        <v>90</v>
      </c>
    </row>
    <row r="43" spans="1:6" x14ac:dyDescent="0.25">
      <c r="A43" s="49" t="s">
        <v>22</v>
      </c>
      <c r="B43" s="11"/>
      <c r="C43" s="50">
        <f>C42*C38/60</f>
        <v>0</v>
      </c>
    </row>
    <row r="44" spans="1:6" x14ac:dyDescent="0.25">
      <c r="A44" s="69" t="s">
        <v>24</v>
      </c>
      <c r="B44" s="70"/>
      <c r="C44" s="51">
        <v>0</v>
      </c>
    </row>
    <row r="45" spans="1:6" x14ac:dyDescent="0.25">
      <c r="A45" s="40" t="s">
        <v>30</v>
      </c>
      <c r="B45" s="11"/>
      <c r="C45" s="46">
        <f>C41</f>
        <v>8125626</v>
      </c>
      <c r="D45" s="1">
        <f>C45+C5</f>
        <v>15270918</v>
      </c>
    </row>
    <row r="46" spans="1:6" x14ac:dyDescent="0.25">
      <c r="A46" s="11" t="s">
        <v>3</v>
      </c>
      <c r="B46" s="11"/>
      <c r="C46" s="44">
        <v>0</v>
      </c>
    </row>
    <row r="47" spans="1:6" x14ac:dyDescent="0.25">
      <c r="A47" s="11" t="s">
        <v>28</v>
      </c>
      <c r="B47" s="11"/>
      <c r="C47" s="44">
        <v>109</v>
      </c>
    </row>
    <row r="48" spans="1:6" x14ac:dyDescent="0.25">
      <c r="A48" s="11" t="s">
        <v>25</v>
      </c>
      <c r="B48" s="11"/>
      <c r="C48" s="44">
        <v>348</v>
      </c>
    </row>
    <row r="49" spans="1:5" x14ac:dyDescent="0.25">
      <c r="A49" s="11" t="s">
        <v>4</v>
      </c>
      <c r="B49" s="11"/>
      <c r="C49" s="44">
        <f>C45*C48/C47</f>
        <v>25942365.577981651</v>
      </c>
    </row>
    <row r="50" spans="1:5" x14ac:dyDescent="0.25">
      <c r="A50" s="40" t="s">
        <v>4</v>
      </c>
      <c r="B50" s="11"/>
      <c r="C50" s="46">
        <f>ROUND(C49,0)</f>
        <v>25942366</v>
      </c>
      <c r="E50" s="1"/>
    </row>
    <row r="51" spans="1:5" x14ac:dyDescent="0.25">
      <c r="A51" s="56" t="s">
        <v>35</v>
      </c>
      <c r="B51" s="56"/>
      <c r="C51" s="57">
        <f>C50+C27</f>
        <v>50807982</v>
      </c>
    </row>
  </sheetData>
  <mergeCells count="9">
    <mergeCell ref="J22:L22"/>
    <mergeCell ref="L7:M7"/>
    <mergeCell ref="H7:I7"/>
    <mergeCell ref="A1:C1"/>
    <mergeCell ref="A44:B44"/>
    <mergeCell ref="A30:B30"/>
    <mergeCell ref="A29:C29"/>
    <mergeCell ref="A22:B22"/>
    <mergeCell ref="A2:B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2DF4C-D2BF-438F-B9B3-E957A84AA992}">
  <dimension ref="A1:V51"/>
  <sheetViews>
    <sheetView tabSelected="1" zoomScale="115" zoomScaleNormal="115" workbookViewId="0">
      <selection activeCell="D43" sqref="D43"/>
    </sheetView>
  </sheetViews>
  <sheetFormatPr defaultRowHeight="15" x14ac:dyDescent="0.25"/>
  <cols>
    <col min="1" max="1" width="18.140625" customWidth="1"/>
    <col min="2" max="2" width="19.28515625" customWidth="1"/>
    <col min="3" max="4" width="22.5703125" customWidth="1"/>
    <col min="5" max="5" width="18.5703125" customWidth="1"/>
    <col min="6" max="6" width="16.140625" customWidth="1"/>
    <col min="7" max="7" width="17.140625" customWidth="1"/>
    <col min="8" max="8" width="18" customWidth="1"/>
    <col min="9" max="9" width="17.140625" customWidth="1"/>
    <col min="10" max="10" width="13.42578125" customWidth="1"/>
    <col min="11" max="11" width="12.7109375" customWidth="1"/>
    <col min="12" max="12" width="19.85546875" customWidth="1"/>
  </cols>
  <sheetData>
    <row r="1" spans="1:13" ht="39.75" customHeight="1" x14ac:dyDescent="0.25">
      <c r="A1" s="66" t="s">
        <v>26</v>
      </c>
      <c r="B1" s="67"/>
      <c r="C1" s="68"/>
      <c r="D1" s="33"/>
    </row>
    <row r="2" spans="1:13" ht="15" customHeight="1" x14ac:dyDescent="0.25">
      <c r="A2" s="76" t="s">
        <v>34</v>
      </c>
      <c r="B2" s="77"/>
      <c r="C2" s="53" t="s">
        <v>32</v>
      </c>
      <c r="D2" s="34"/>
      <c r="E2" s="58" t="s">
        <v>36</v>
      </c>
      <c r="F2" t="s">
        <v>37</v>
      </c>
    </row>
    <row r="3" spans="1:13" ht="15" customHeight="1" x14ac:dyDescent="0.25">
      <c r="A3" s="31" t="s">
        <v>12</v>
      </c>
      <c r="B3" s="21"/>
      <c r="C3" s="23">
        <v>1287.44</v>
      </c>
      <c r="D3" s="36"/>
      <c r="E3" t="s">
        <v>39</v>
      </c>
      <c r="F3">
        <v>2912.46</v>
      </c>
      <c r="G3" t="s">
        <v>40</v>
      </c>
      <c r="H3">
        <v>2582.0700000000002</v>
      </c>
    </row>
    <row r="4" spans="1:13" ht="15" customHeight="1" x14ac:dyDescent="0.25">
      <c r="A4" s="31" t="s">
        <v>31</v>
      </c>
      <c r="B4" s="21"/>
      <c r="C4" s="23">
        <v>5550</v>
      </c>
      <c r="D4" s="36"/>
      <c r="E4" t="s">
        <v>42</v>
      </c>
      <c r="F4">
        <v>248.834</v>
      </c>
      <c r="G4" t="s">
        <v>41</v>
      </c>
      <c r="H4">
        <f>ROUND(H3/10.764,2)</f>
        <v>239.88</v>
      </c>
    </row>
    <row r="5" spans="1:13" ht="15" customHeight="1" x14ac:dyDescent="0.25">
      <c r="A5" s="32" t="s">
        <v>11</v>
      </c>
      <c r="B5" s="21"/>
      <c r="C5" s="24">
        <f>C4*C3</f>
        <v>7145292</v>
      </c>
      <c r="D5" s="37"/>
      <c r="E5" s="17" t="s">
        <v>43</v>
      </c>
      <c r="F5" s="17">
        <f>F4+H4</f>
        <v>488.714</v>
      </c>
    </row>
    <row r="6" spans="1:13" ht="16.5" hidden="1" x14ac:dyDescent="0.3">
      <c r="A6" s="25"/>
      <c r="B6" s="22"/>
      <c r="C6" s="22"/>
      <c r="D6" s="35"/>
      <c r="G6" s="18"/>
      <c r="M6" s="2"/>
    </row>
    <row r="7" spans="1:13" ht="16.5" hidden="1" x14ac:dyDescent="0.25">
      <c r="A7" s="22"/>
      <c r="B7" s="22"/>
      <c r="C7" s="22"/>
      <c r="D7" s="35"/>
      <c r="G7" s="19"/>
      <c r="H7" s="64"/>
      <c r="I7" s="65"/>
      <c r="L7" s="63"/>
      <c r="M7" s="63"/>
    </row>
    <row r="8" spans="1:13" hidden="1" x14ac:dyDescent="0.25">
      <c r="A8" s="22"/>
      <c r="B8" s="22"/>
      <c r="C8" s="22"/>
      <c r="D8" s="35"/>
      <c r="H8" s="10"/>
      <c r="I8" s="11"/>
      <c r="K8" s="8"/>
    </row>
    <row r="9" spans="1:13" hidden="1" x14ac:dyDescent="0.25">
      <c r="A9" s="22"/>
      <c r="B9" s="26"/>
      <c r="C9" s="22"/>
      <c r="D9" s="35"/>
      <c r="H9" s="10"/>
      <c r="I9" s="11"/>
      <c r="K9" s="8"/>
    </row>
    <row r="10" spans="1:13" hidden="1" x14ac:dyDescent="0.25">
      <c r="A10" s="25"/>
      <c r="B10" s="22"/>
      <c r="C10" s="22"/>
      <c r="D10" s="35"/>
      <c r="H10" s="10"/>
      <c r="I10" s="11"/>
      <c r="K10" s="8"/>
    </row>
    <row r="11" spans="1:13" hidden="1" x14ac:dyDescent="0.25">
      <c r="A11" s="22"/>
      <c r="B11" s="22"/>
      <c r="C11" s="22"/>
      <c r="D11" s="35"/>
      <c r="H11" s="10"/>
      <c r="I11" s="11"/>
      <c r="K11" s="8"/>
    </row>
    <row r="12" spans="1:13" hidden="1" x14ac:dyDescent="0.25">
      <c r="A12" s="22"/>
      <c r="B12" s="22"/>
      <c r="C12" s="22"/>
      <c r="D12" s="35"/>
      <c r="H12" s="10"/>
      <c r="I12" s="11"/>
      <c r="K12" s="8"/>
    </row>
    <row r="13" spans="1:13" hidden="1" x14ac:dyDescent="0.25">
      <c r="A13" s="22"/>
      <c r="B13" s="26"/>
      <c r="C13" s="22"/>
      <c r="D13" s="35"/>
      <c r="H13" s="10"/>
      <c r="I13" s="12"/>
    </row>
    <row r="14" spans="1:13" hidden="1" x14ac:dyDescent="0.25">
      <c r="A14" s="27"/>
      <c r="B14" s="22"/>
      <c r="C14" s="23"/>
      <c r="D14" s="36"/>
      <c r="J14" s="1"/>
    </row>
    <row r="15" spans="1:13" hidden="1" x14ac:dyDescent="0.25">
      <c r="A15" s="25"/>
      <c r="B15" s="22"/>
      <c r="C15" s="23"/>
      <c r="D15" s="36"/>
      <c r="E15" s="1"/>
      <c r="J15" s="3"/>
      <c r="K15" s="3"/>
      <c r="L15" s="3"/>
    </row>
    <row r="16" spans="1:13" hidden="1" x14ac:dyDescent="0.25">
      <c r="A16" s="27"/>
      <c r="B16" s="22"/>
      <c r="C16" s="23"/>
      <c r="D16" s="36"/>
      <c r="E16" s="1"/>
      <c r="J16" s="3"/>
      <c r="K16" s="3"/>
      <c r="L16" s="3"/>
    </row>
    <row r="17" spans="1:22" hidden="1" x14ac:dyDescent="0.25">
      <c r="A17" s="27"/>
      <c r="B17" s="22"/>
      <c r="C17" s="23"/>
      <c r="D17" s="36"/>
      <c r="E17" s="1"/>
      <c r="J17" s="3"/>
      <c r="K17" s="3"/>
      <c r="L17" s="3"/>
    </row>
    <row r="18" spans="1:22" hidden="1" x14ac:dyDescent="0.25">
      <c r="A18" s="27"/>
      <c r="B18" s="22"/>
      <c r="C18" s="23"/>
      <c r="D18" s="36"/>
      <c r="E18" s="1"/>
      <c r="J18" s="3"/>
      <c r="K18" s="3"/>
      <c r="L18" s="3"/>
    </row>
    <row r="19" spans="1:22" hidden="1" x14ac:dyDescent="0.25">
      <c r="A19" s="20"/>
      <c r="B19" s="22"/>
      <c r="C19" s="24"/>
      <c r="D19" s="37"/>
      <c r="G19" s="5"/>
      <c r="H19" s="5"/>
      <c r="I19" s="5"/>
      <c r="J19" s="3"/>
      <c r="K19" s="3"/>
      <c r="L19" s="3"/>
    </row>
    <row r="20" spans="1:22" hidden="1" x14ac:dyDescent="0.25">
      <c r="A20" s="22"/>
      <c r="B20" s="22"/>
      <c r="C20" s="22"/>
      <c r="D20" s="35"/>
      <c r="G20" s="5"/>
      <c r="H20" s="5"/>
      <c r="I20" s="6"/>
      <c r="J20" s="3"/>
      <c r="K20" s="3"/>
      <c r="L20" s="3"/>
    </row>
    <row r="21" spans="1:22" hidden="1" x14ac:dyDescent="0.25">
      <c r="A21" s="27"/>
      <c r="B21" s="22"/>
      <c r="C21" s="28"/>
      <c r="D21" s="38"/>
      <c r="G21" s="5"/>
      <c r="H21" s="5"/>
      <c r="I21" s="6"/>
      <c r="J21" s="3"/>
      <c r="K21" s="3"/>
      <c r="L21" s="3"/>
    </row>
    <row r="22" spans="1:22" ht="29.25" hidden="1" customHeight="1" x14ac:dyDescent="0.25">
      <c r="A22" s="74"/>
      <c r="B22" s="75"/>
      <c r="C22" s="29"/>
      <c r="D22" s="39"/>
      <c r="H22" s="5"/>
      <c r="I22" s="4"/>
      <c r="J22" s="62"/>
      <c r="K22" s="62"/>
      <c r="L22" s="62"/>
    </row>
    <row r="23" spans="1:22" hidden="1" x14ac:dyDescent="0.25">
      <c r="A23" s="22" t="s">
        <v>10</v>
      </c>
      <c r="B23" s="22"/>
      <c r="C23" s="23">
        <v>100</v>
      </c>
      <c r="D23" s="36"/>
      <c r="F23" s="1"/>
      <c r="G23" s="1"/>
      <c r="H23" s="1"/>
      <c r="K23" s="7"/>
    </row>
    <row r="24" spans="1:22" hidden="1" x14ac:dyDescent="0.25">
      <c r="A24" s="22" t="s">
        <v>25</v>
      </c>
      <c r="B24" s="22"/>
      <c r="C24" s="23">
        <v>348</v>
      </c>
      <c r="D24" s="36"/>
      <c r="E24" s="17" t="s">
        <v>38</v>
      </c>
      <c r="F24">
        <v>524.27</v>
      </c>
      <c r="K24" s="7"/>
    </row>
    <row r="25" spans="1:22" hidden="1" x14ac:dyDescent="0.25">
      <c r="A25" s="22"/>
      <c r="B25" s="22"/>
      <c r="C25" s="23"/>
      <c r="D25" s="36"/>
      <c r="E25" t="s">
        <v>42</v>
      </c>
      <c r="F25" s="17">
        <f>ROUND(F24/10.764,2)</f>
        <v>48.71</v>
      </c>
      <c r="K25" s="7"/>
    </row>
    <row r="26" spans="1:22" hidden="1" x14ac:dyDescent="0.25">
      <c r="A26" s="22" t="s">
        <v>4</v>
      </c>
      <c r="B26" s="22"/>
      <c r="C26" s="23">
        <f>C5*C24/C23</f>
        <v>24865616.16</v>
      </c>
      <c r="D26" s="36"/>
      <c r="E26" t="s">
        <v>44</v>
      </c>
      <c r="F26">
        <v>3150.4</v>
      </c>
      <c r="G26" t="s">
        <v>45</v>
      </c>
      <c r="H26">
        <v>250.75</v>
      </c>
      <c r="K26" s="1"/>
    </row>
    <row r="27" spans="1:22" hidden="1" x14ac:dyDescent="0.25">
      <c r="A27" s="20" t="s">
        <v>4</v>
      </c>
      <c r="B27" s="22"/>
      <c r="C27" s="24">
        <f>ROUND(C26,0)</f>
        <v>24865616</v>
      </c>
      <c r="D27" s="37"/>
      <c r="E27" t="s">
        <v>42</v>
      </c>
      <c r="F27">
        <v>309.46499999999997</v>
      </c>
      <c r="G27" t="s">
        <v>41</v>
      </c>
      <c r="H27">
        <f>ROUND(H26/10.764,2)</f>
        <v>23.3</v>
      </c>
    </row>
    <row r="28" spans="1:22" x14ac:dyDescent="0.25">
      <c r="E28" s="17" t="s">
        <v>43</v>
      </c>
      <c r="F28" s="17">
        <f>F27+H27</f>
        <v>332.76499999999999</v>
      </c>
      <c r="V28">
        <f>32.91+37.7</f>
        <v>70.61</v>
      </c>
    </row>
    <row r="29" spans="1:22" ht="39.75" customHeight="1" x14ac:dyDescent="0.25">
      <c r="A29" s="71" t="s">
        <v>27</v>
      </c>
      <c r="B29" s="73"/>
      <c r="C29" s="72"/>
      <c r="E29" s="17" t="s">
        <v>48</v>
      </c>
      <c r="F29" s="17">
        <f>F28++F25+F5</f>
        <v>870.18899999999996</v>
      </c>
      <c r="G29" s="17">
        <f>F29*10.764</f>
        <v>9366.7143959999994</v>
      </c>
    </row>
    <row r="30" spans="1:22" ht="37.5" customHeight="1" x14ac:dyDescent="0.25">
      <c r="A30" s="71" t="s">
        <v>52</v>
      </c>
      <c r="B30" s="72"/>
      <c r="C30" s="54" t="s">
        <v>32</v>
      </c>
    </row>
    <row r="31" spans="1:22" hidden="1" x14ac:dyDescent="0.25">
      <c r="A31" s="41"/>
      <c r="B31" s="42"/>
      <c r="C31" s="11"/>
    </row>
    <row r="32" spans="1:22" hidden="1" x14ac:dyDescent="0.25">
      <c r="A32" s="43"/>
      <c r="B32" s="42"/>
      <c r="C32" s="44"/>
    </row>
    <row r="33" spans="1:6" hidden="1" x14ac:dyDescent="0.25">
      <c r="A33" s="43"/>
      <c r="B33" s="42"/>
      <c r="C33" s="44"/>
    </row>
    <row r="34" spans="1:6" hidden="1" x14ac:dyDescent="0.25">
      <c r="A34" s="45"/>
      <c r="B34" s="55"/>
      <c r="C34" s="46"/>
    </row>
    <row r="35" spans="1:6" x14ac:dyDescent="0.25">
      <c r="A35" s="47" t="s">
        <v>14</v>
      </c>
      <c r="B35" s="11"/>
      <c r="C35" s="11"/>
      <c r="E35" s="58" t="s">
        <v>51</v>
      </c>
    </row>
    <row r="36" spans="1:6" x14ac:dyDescent="0.25">
      <c r="A36" s="11" t="s">
        <v>6</v>
      </c>
      <c r="B36" s="11"/>
      <c r="C36" s="11">
        <v>2001</v>
      </c>
      <c r="E36" t="s">
        <v>46</v>
      </c>
      <c r="F36">
        <v>7080</v>
      </c>
    </row>
    <row r="37" spans="1:6" x14ac:dyDescent="0.25">
      <c r="A37" s="11" t="s">
        <v>0</v>
      </c>
      <c r="B37" s="11"/>
      <c r="C37" s="11">
        <v>2001</v>
      </c>
      <c r="D37" t="s">
        <v>53</v>
      </c>
      <c r="E37" t="s">
        <v>47</v>
      </c>
      <c r="F37">
        <v>8000</v>
      </c>
    </row>
    <row r="38" spans="1:6" x14ac:dyDescent="0.25">
      <c r="A38" s="11" t="s">
        <v>1</v>
      </c>
      <c r="B38" s="48"/>
      <c r="C38" s="11">
        <f>C36-C37</f>
        <v>0</v>
      </c>
      <c r="E38" s="17" t="s">
        <v>50</v>
      </c>
      <c r="F38" s="17">
        <f>F37+F36</f>
        <v>15080</v>
      </c>
    </row>
    <row r="39" spans="1:6" x14ac:dyDescent="0.25">
      <c r="A39" s="47" t="s">
        <v>15</v>
      </c>
      <c r="B39" s="11"/>
      <c r="C39" s="11">
        <v>1400.97</v>
      </c>
      <c r="E39" s="17" t="s">
        <v>49</v>
      </c>
      <c r="F39" s="17">
        <f>ROUND(F38/10.764,2)</f>
        <v>1400.97</v>
      </c>
    </row>
    <row r="40" spans="1:6" x14ac:dyDescent="0.25">
      <c r="A40" s="49" t="s">
        <v>23</v>
      </c>
      <c r="B40" s="11"/>
      <c r="C40" s="44">
        <v>5500</v>
      </c>
    </row>
    <row r="41" spans="1:6" x14ac:dyDescent="0.25">
      <c r="A41" s="47" t="s">
        <v>18</v>
      </c>
      <c r="B41" s="11"/>
      <c r="C41" s="44">
        <f>C40*C39</f>
        <v>7705335</v>
      </c>
    </row>
    <row r="42" spans="1:6" x14ac:dyDescent="0.25">
      <c r="A42" s="11" t="s">
        <v>2</v>
      </c>
      <c r="B42" s="11"/>
      <c r="C42" s="11">
        <f>100-10</f>
        <v>90</v>
      </c>
    </row>
    <row r="43" spans="1:6" x14ac:dyDescent="0.25">
      <c r="A43" s="49" t="s">
        <v>22</v>
      </c>
      <c r="B43" s="11"/>
      <c r="C43" s="50">
        <f>C42*C38/60</f>
        <v>0</v>
      </c>
      <c r="E43" s="1"/>
    </row>
    <row r="44" spans="1:6" ht="36.75" customHeight="1" x14ac:dyDescent="0.25">
      <c r="A44" s="69" t="s">
        <v>24</v>
      </c>
      <c r="B44" s="70"/>
      <c r="C44" s="51">
        <v>0</v>
      </c>
    </row>
    <row r="45" spans="1:6" x14ac:dyDescent="0.25">
      <c r="A45" s="40" t="s">
        <v>54</v>
      </c>
      <c r="B45" s="11"/>
      <c r="C45" s="46">
        <f>C41</f>
        <v>7705335</v>
      </c>
      <c r="D45" s="1"/>
    </row>
    <row r="46" spans="1:6" x14ac:dyDescent="0.25">
      <c r="A46" s="56" t="s">
        <v>55</v>
      </c>
      <c r="B46" s="56"/>
      <c r="C46" s="59">
        <f>C45+C5</f>
        <v>14850627</v>
      </c>
      <c r="D46" s="1"/>
    </row>
    <row r="47" spans="1:6" x14ac:dyDescent="0.25">
      <c r="A47" s="60" t="s">
        <v>10</v>
      </c>
      <c r="B47" s="60"/>
      <c r="C47" s="61">
        <v>100</v>
      </c>
      <c r="D47" s="1"/>
    </row>
    <row r="48" spans="1:6" x14ac:dyDescent="0.25">
      <c r="A48" s="60" t="s">
        <v>25</v>
      </c>
      <c r="B48" s="60"/>
      <c r="C48" s="61">
        <v>348</v>
      </c>
    </row>
    <row r="49" spans="1:5" x14ac:dyDescent="0.25">
      <c r="A49" s="60" t="s">
        <v>4</v>
      </c>
      <c r="B49" s="60"/>
      <c r="C49" s="61">
        <f>C46*C48/C47</f>
        <v>51680181.960000001</v>
      </c>
    </row>
    <row r="50" spans="1:5" x14ac:dyDescent="0.25">
      <c r="A50" s="56" t="s">
        <v>4</v>
      </c>
      <c r="B50" s="60"/>
      <c r="C50" s="59">
        <f>ROUND(C49,0)</f>
        <v>51680182</v>
      </c>
      <c r="E50" s="1"/>
    </row>
    <row r="51" spans="1:5" x14ac:dyDescent="0.25">
      <c r="A51" s="56"/>
      <c r="B51" s="56"/>
      <c r="C51" s="57"/>
    </row>
  </sheetData>
  <mergeCells count="9">
    <mergeCell ref="L7:M7"/>
    <mergeCell ref="A22:B22"/>
    <mergeCell ref="J22:L22"/>
    <mergeCell ref="A29:C29"/>
    <mergeCell ref="A30:B30"/>
    <mergeCell ref="A44:B44"/>
    <mergeCell ref="A1:C1"/>
    <mergeCell ref="A2:B2"/>
    <mergeCell ref="H7:I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37673-DC6B-4B10-AF7A-2A7409F83DF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18880-1184-462F-BA03-8598A28C1108}">
  <dimension ref="A1:Y32"/>
  <sheetViews>
    <sheetView workbookViewId="0">
      <selection activeCell="J27" sqref="J27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140625" style="52" customWidth="1"/>
    <col min="5" max="5" width="19.28515625" style="52" customWidth="1"/>
    <col min="6" max="6" width="22.5703125" style="52" customWidth="1"/>
    <col min="7" max="7" width="22.5703125" customWidth="1"/>
    <col min="8" max="8" width="18.5703125" customWidth="1"/>
    <col min="9" max="9" width="16.140625" customWidth="1"/>
    <col min="10" max="10" width="17.140625" customWidth="1"/>
    <col min="11" max="11" width="18" customWidth="1"/>
    <col min="12" max="12" width="17.140625" customWidth="1"/>
    <col min="13" max="13" width="13.42578125" customWidth="1"/>
    <col min="14" max="14" width="12.7109375" customWidth="1"/>
    <col min="15" max="15" width="19.85546875" customWidth="1"/>
  </cols>
  <sheetData>
    <row r="1" spans="1:16" ht="39.75" customHeight="1" x14ac:dyDescent="0.25">
      <c r="A1" s="78" t="s">
        <v>26</v>
      </c>
      <c r="B1" s="78"/>
      <c r="C1" s="78"/>
      <c r="D1" s="79" t="s">
        <v>27</v>
      </c>
      <c r="E1" s="79"/>
      <c r="F1" s="79"/>
      <c r="G1" s="33"/>
    </row>
    <row r="2" spans="1:16" ht="15" customHeight="1" x14ac:dyDescent="0.25">
      <c r="A2" s="76" t="s">
        <v>5</v>
      </c>
      <c r="B2" s="77"/>
      <c r="C2" s="20">
        <v>2001</v>
      </c>
      <c r="D2" s="80" t="s">
        <v>5</v>
      </c>
      <c r="E2" s="81"/>
      <c r="F2" s="40">
        <v>2003</v>
      </c>
      <c r="G2" s="34"/>
    </row>
    <row r="3" spans="1:16" ht="15" customHeight="1" x14ac:dyDescent="0.25">
      <c r="A3" s="30" t="s">
        <v>11</v>
      </c>
      <c r="B3" s="21"/>
      <c r="C3" s="22"/>
      <c r="D3" s="41"/>
      <c r="E3" s="42"/>
      <c r="F3" s="11"/>
      <c r="G3" s="35"/>
    </row>
    <row r="4" spans="1:16" ht="15" customHeight="1" x14ac:dyDescent="0.25">
      <c r="A4" s="31" t="s">
        <v>12</v>
      </c>
      <c r="B4" s="21"/>
      <c r="C4" s="23">
        <v>1287.44</v>
      </c>
      <c r="D4" s="43"/>
      <c r="E4" s="42"/>
      <c r="F4" s="44"/>
      <c r="G4" s="36"/>
    </row>
    <row r="5" spans="1:16" ht="15" customHeight="1" x14ac:dyDescent="0.25">
      <c r="A5" s="31" t="s">
        <v>13</v>
      </c>
      <c r="B5" s="21"/>
      <c r="C5" s="23">
        <v>5550</v>
      </c>
      <c r="D5" s="43"/>
      <c r="E5" s="42"/>
      <c r="F5" s="44"/>
      <c r="G5" s="36"/>
    </row>
    <row r="6" spans="1:16" ht="15" customHeight="1" x14ac:dyDescent="0.25">
      <c r="A6" s="32" t="s">
        <v>11</v>
      </c>
      <c r="B6" s="21"/>
      <c r="C6" s="24">
        <f>C5*C4</f>
        <v>7145292</v>
      </c>
      <c r="D6" s="45"/>
      <c r="E6" s="42"/>
      <c r="F6" s="46"/>
      <c r="G6" s="37"/>
    </row>
    <row r="7" spans="1:16" ht="16.5" x14ac:dyDescent="0.3">
      <c r="A7" s="25"/>
      <c r="B7" s="22"/>
      <c r="C7" s="22"/>
      <c r="D7" s="47" t="s">
        <v>14</v>
      </c>
      <c r="E7" s="11"/>
      <c r="F7" s="11"/>
      <c r="G7" s="35"/>
      <c r="J7" s="18"/>
      <c r="P7" s="2"/>
    </row>
    <row r="8" spans="1:16" ht="16.5" x14ac:dyDescent="0.25">
      <c r="A8" s="22"/>
      <c r="B8" s="22"/>
      <c r="C8" s="22"/>
      <c r="D8" s="11" t="s">
        <v>6</v>
      </c>
      <c r="E8" s="11"/>
      <c r="F8" s="11">
        <v>2003</v>
      </c>
      <c r="G8" s="35"/>
      <c r="J8" s="19"/>
      <c r="K8" s="64"/>
      <c r="L8" s="65"/>
      <c r="O8" s="63"/>
      <c r="P8" s="63"/>
    </row>
    <row r="9" spans="1:16" x14ac:dyDescent="0.25">
      <c r="A9" s="22"/>
      <c r="B9" s="22"/>
      <c r="C9" s="22"/>
      <c r="D9" s="11" t="s">
        <v>0</v>
      </c>
      <c r="E9" s="11"/>
      <c r="F9" s="11">
        <v>2003</v>
      </c>
      <c r="G9" s="35"/>
      <c r="K9" s="10"/>
      <c r="L9" s="11"/>
      <c r="N9" s="8"/>
    </row>
    <row r="10" spans="1:16" x14ac:dyDescent="0.25">
      <c r="A10" s="22"/>
      <c r="B10" s="26"/>
      <c r="C10" s="22"/>
      <c r="D10" s="11" t="s">
        <v>1</v>
      </c>
      <c r="E10" s="48"/>
      <c r="F10" s="11">
        <f>F8-F9</f>
        <v>0</v>
      </c>
      <c r="G10" s="35"/>
      <c r="K10" s="10"/>
      <c r="L10" s="11"/>
      <c r="N10" s="8"/>
    </row>
    <row r="11" spans="1:16" x14ac:dyDescent="0.25">
      <c r="A11" s="25"/>
      <c r="B11" s="22"/>
      <c r="C11" s="22"/>
      <c r="D11" s="47" t="s">
        <v>15</v>
      </c>
      <c r="E11" s="11"/>
      <c r="F11" s="11"/>
      <c r="G11" s="35"/>
      <c r="K11" s="10"/>
      <c r="L11" s="11"/>
      <c r="N11" s="8"/>
    </row>
    <row r="12" spans="1:16" x14ac:dyDescent="0.25">
      <c r="A12" s="22"/>
      <c r="B12" s="22"/>
      <c r="C12" s="22"/>
      <c r="D12" s="11" t="s">
        <v>16</v>
      </c>
      <c r="E12" s="11"/>
      <c r="F12" s="11">
        <v>488.71</v>
      </c>
      <c r="G12" s="35"/>
      <c r="K12" s="10"/>
      <c r="L12" s="11"/>
      <c r="N12" s="8"/>
    </row>
    <row r="13" spans="1:16" x14ac:dyDescent="0.25">
      <c r="A13" s="22"/>
      <c r="B13" s="22"/>
      <c r="C13" s="22"/>
      <c r="D13" s="11" t="s">
        <v>17</v>
      </c>
      <c r="E13" s="11"/>
      <c r="F13" s="11">
        <v>48.71</v>
      </c>
      <c r="G13" s="35"/>
      <c r="K13" s="10"/>
      <c r="L13" s="11"/>
      <c r="N13" s="8"/>
    </row>
    <row r="14" spans="1:16" x14ac:dyDescent="0.25">
      <c r="A14" s="22"/>
      <c r="B14" s="26"/>
      <c r="C14" s="22"/>
      <c r="D14" s="11" t="s">
        <v>20</v>
      </c>
      <c r="E14" s="48"/>
      <c r="F14" s="11">
        <v>332.76</v>
      </c>
      <c r="G14" s="35"/>
      <c r="K14" s="10"/>
      <c r="L14" s="12"/>
    </row>
    <row r="15" spans="1:16" x14ac:dyDescent="0.25">
      <c r="A15" s="27"/>
      <c r="B15" s="22"/>
      <c r="C15" s="23"/>
      <c r="D15" s="49" t="s">
        <v>23</v>
      </c>
      <c r="E15" s="11"/>
      <c r="F15" s="44">
        <v>5800</v>
      </c>
      <c r="G15" s="36"/>
      <c r="H15" t="s">
        <v>7</v>
      </c>
      <c r="M15" s="1"/>
    </row>
    <row r="16" spans="1:16" x14ac:dyDescent="0.25">
      <c r="A16" s="25"/>
      <c r="B16" s="22"/>
      <c r="C16" s="23"/>
      <c r="D16" s="47" t="s">
        <v>18</v>
      </c>
      <c r="E16" s="11"/>
      <c r="F16" s="44"/>
      <c r="G16" s="36"/>
      <c r="H16" s="1" t="s">
        <v>8</v>
      </c>
      <c r="M16" s="3"/>
      <c r="N16" s="3"/>
      <c r="O16" s="3"/>
    </row>
    <row r="17" spans="1:25" x14ac:dyDescent="0.25">
      <c r="A17" s="27"/>
      <c r="B17" s="22"/>
      <c r="C17" s="23"/>
      <c r="D17" s="49" t="s">
        <v>16</v>
      </c>
      <c r="E17" s="11"/>
      <c r="F17" s="44">
        <f>F15*F12</f>
        <v>2834518</v>
      </c>
      <c r="G17" s="36"/>
      <c r="H17" s="1"/>
      <c r="M17" s="3"/>
      <c r="N17" s="3"/>
      <c r="O17" s="3"/>
    </row>
    <row r="18" spans="1:25" x14ac:dyDescent="0.25">
      <c r="A18" s="27"/>
      <c r="B18" s="22"/>
      <c r="C18" s="23"/>
      <c r="D18" s="49" t="s">
        <v>19</v>
      </c>
      <c r="E18" s="11"/>
      <c r="F18" s="44">
        <f>F15*F13</f>
        <v>282518</v>
      </c>
      <c r="G18" s="36"/>
      <c r="H18" s="1"/>
      <c r="M18" s="3"/>
      <c r="N18" s="3"/>
      <c r="O18" s="3"/>
    </row>
    <row r="19" spans="1:25" x14ac:dyDescent="0.25">
      <c r="A19" s="27"/>
      <c r="B19" s="22"/>
      <c r="C19" s="23"/>
      <c r="D19" s="49" t="s">
        <v>20</v>
      </c>
      <c r="E19" s="11"/>
      <c r="F19" s="44">
        <f>F15*F14</f>
        <v>1930008</v>
      </c>
      <c r="G19" s="36"/>
      <c r="H19" s="1"/>
      <c r="M19" s="3"/>
      <c r="N19" s="3"/>
      <c r="O19" s="3"/>
    </row>
    <row r="20" spans="1:25" x14ac:dyDescent="0.25">
      <c r="A20" s="20"/>
      <c r="B20" s="22"/>
      <c r="C20" s="24"/>
      <c r="D20" s="40" t="s">
        <v>21</v>
      </c>
      <c r="E20" s="11"/>
      <c r="F20" s="46">
        <f>F19+F18+F17</f>
        <v>5047044</v>
      </c>
      <c r="G20" s="37"/>
      <c r="H20" t="s">
        <v>9</v>
      </c>
      <c r="J20" s="5"/>
      <c r="K20" s="5"/>
      <c r="L20" s="5"/>
      <c r="M20" s="3"/>
      <c r="N20" s="3"/>
      <c r="O20" s="3"/>
    </row>
    <row r="21" spans="1:25" x14ac:dyDescent="0.25">
      <c r="A21" s="22"/>
      <c r="B21" s="22"/>
      <c r="C21" s="22"/>
      <c r="D21" s="11" t="s">
        <v>2</v>
      </c>
      <c r="E21" s="11"/>
      <c r="F21" s="11">
        <f>100-10</f>
        <v>90</v>
      </c>
      <c r="G21" s="35"/>
      <c r="J21" s="5"/>
      <c r="K21" s="5"/>
      <c r="L21" s="6"/>
      <c r="M21" s="3"/>
      <c r="N21" s="3"/>
      <c r="O21" s="3"/>
    </row>
    <row r="22" spans="1:25" x14ac:dyDescent="0.25">
      <c r="A22" s="27"/>
      <c r="B22" s="22"/>
      <c r="C22" s="28"/>
      <c r="D22" s="49" t="s">
        <v>22</v>
      </c>
      <c r="E22" s="11"/>
      <c r="F22" s="50">
        <f>F21*F10/60</f>
        <v>0</v>
      </c>
      <c r="G22" s="38"/>
      <c r="J22" s="5"/>
      <c r="K22" s="5"/>
      <c r="L22" s="6"/>
      <c r="M22" s="3"/>
      <c r="N22" s="3"/>
      <c r="O22" s="3"/>
    </row>
    <row r="23" spans="1:25" ht="29.25" customHeight="1" x14ac:dyDescent="0.25">
      <c r="A23" s="74"/>
      <c r="B23" s="75"/>
      <c r="C23" s="29"/>
      <c r="D23" s="69" t="s">
        <v>24</v>
      </c>
      <c r="E23" s="70"/>
      <c r="F23" s="51">
        <v>0</v>
      </c>
      <c r="G23" s="39"/>
      <c r="K23" s="5"/>
      <c r="L23" s="4"/>
      <c r="M23" s="62"/>
      <c r="N23" s="62"/>
      <c r="O23" s="62"/>
    </row>
    <row r="24" spans="1:25" x14ac:dyDescent="0.25">
      <c r="A24" s="20" t="s">
        <v>29</v>
      </c>
      <c r="B24" s="22"/>
      <c r="C24" s="24">
        <f>C20+C6</f>
        <v>7145292</v>
      </c>
      <c r="D24" s="40" t="s">
        <v>30</v>
      </c>
      <c r="E24" s="11"/>
      <c r="F24" s="46">
        <f>F20+F6</f>
        <v>5047044</v>
      </c>
      <c r="G24" s="37"/>
      <c r="I24" s="9" t="e">
        <f>ROUND(#REF!+#REF!,0)</f>
        <v>#REF!</v>
      </c>
      <c r="N24" s="7"/>
    </row>
    <row r="25" spans="1:25" x14ac:dyDescent="0.25">
      <c r="A25" s="22" t="s">
        <v>3</v>
      </c>
      <c r="B25" s="22"/>
      <c r="C25" s="23">
        <v>0</v>
      </c>
      <c r="D25" s="11" t="s">
        <v>3</v>
      </c>
      <c r="E25" s="11"/>
      <c r="F25" s="44">
        <v>0</v>
      </c>
      <c r="G25" s="36"/>
      <c r="I25" s="1"/>
      <c r="N25" s="7"/>
    </row>
    <row r="26" spans="1:25" x14ac:dyDescent="0.25">
      <c r="A26" s="22" t="s">
        <v>10</v>
      </c>
      <c r="B26" s="22"/>
      <c r="C26" s="23">
        <v>100</v>
      </c>
      <c r="D26" s="11" t="s">
        <v>28</v>
      </c>
      <c r="E26" s="11"/>
      <c r="F26" s="44">
        <v>109</v>
      </c>
      <c r="G26" s="36"/>
      <c r="I26" s="1"/>
      <c r="N26" s="7"/>
    </row>
    <row r="27" spans="1:25" x14ac:dyDescent="0.25">
      <c r="A27" s="22" t="s">
        <v>25</v>
      </c>
      <c r="B27" s="22"/>
      <c r="C27" s="23">
        <v>348</v>
      </c>
      <c r="D27" s="11" t="s">
        <v>25</v>
      </c>
      <c r="E27" s="11"/>
      <c r="F27" s="44">
        <v>348</v>
      </c>
      <c r="G27" s="36"/>
      <c r="I27" s="1"/>
      <c r="N27" s="7"/>
    </row>
    <row r="28" spans="1:25" x14ac:dyDescent="0.25">
      <c r="A28" s="22" t="s">
        <v>4</v>
      </c>
      <c r="B28" s="22"/>
      <c r="C28" s="23">
        <f>C24*C27/C26</f>
        <v>24865616.16</v>
      </c>
      <c r="D28" s="11" t="s">
        <v>4</v>
      </c>
      <c r="E28" s="11"/>
      <c r="F28" s="44">
        <f>F24*F27/F26</f>
        <v>16113498.275229357</v>
      </c>
      <c r="G28" s="36"/>
      <c r="I28" s="1"/>
      <c r="N28" s="1"/>
    </row>
    <row r="29" spans="1:25" x14ac:dyDescent="0.25">
      <c r="A29" s="20" t="s">
        <v>4</v>
      </c>
      <c r="B29" s="22"/>
      <c r="C29" s="24">
        <f>ROUND(C28,0)</f>
        <v>24865616</v>
      </c>
      <c r="D29" s="40" t="s">
        <v>4</v>
      </c>
      <c r="E29" s="11"/>
      <c r="F29" s="46">
        <f>ROUND(F28,0)</f>
        <v>16113498</v>
      </c>
      <c r="G29" s="37"/>
    </row>
    <row r="30" spans="1:25" x14ac:dyDescent="0.25">
      <c r="Y30">
        <f>32.91+37.7</f>
        <v>70.61</v>
      </c>
    </row>
    <row r="31" spans="1:25" x14ac:dyDescent="0.25">
      <c r="C31" s="1">
        <f>C29+F29</f>
        <v>40979114</v>
      </c>
    </row>
    <row r="32" spans="1:25" x14ac:dyDescent="0.25">
      <c r="G32" s="1"/>
    </row>
  </sheetData>
  <mergeCells count="9">
    <mergeCell ref="A23:B23"/>
    <mergeCell ref="D23:E23"/>
    <mergeCell ref="M23:O23"/>
    <mergeCell ref="A1:C1"/>
    <mergeCell ref="D1:F1"/>
    <mergeCell ref="A2:B2"/>
    <mergeCell ref="D2:E2"/>
    <mergeCell ref="K8:L8"/>
    <mergeCell ref="O8:P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A5246-B804-4AEC-8620-AC0E8AF1CA9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I23"/>
  <sheetViews>
    <sheetView topLeftCell="A13" workbookViewId="0">
      <selection activeCell="P13" sqref="P13"/>
    </sheetView>
  </sheetViews>
  <sheetFormatPr defaultRowHeight="15" x14ac:dyDescent="0.25"/>
  <sheetData>
    <row r="23" spans="9:9" x14ac:dyDescent="0.25">
      <c r="I23" s="17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workbookViewId="0">
      <selection activeCell="B2" sqref="B2"/>
    </sheetView>
  </sheetViews>
  <sheetFormatPr defaultRowHeight="15" x14ac:dyDescent="0.25"/>
  <sheetData>
    <row r="27" spans="16:19" x14ac:dyDescent="0.25">
      <c r="P27" s="16"/>
      <c r="Q27" s="16"/>
      <c r="R27" s="16"/>
      <c r="S27" s="16"/>
    </row>
    <row r="28" spans="16:19" x14ac:dyDescent="0.25">
      <c r="P28" s="16"/>
      <c r="Q28" s="16"/>
      <c r="R28" s="16"/>
      <c r="S28" s="16"/>
    </row>
    <row r="29" spans="16:19" x14ac:dyDescent="0.25">
      <c r="P29" s="16"/>
      <c r="Q29" s="16"/>
      <c r="R29" s="16"/>
      <c r="S29" s="16"/>
    </row>
    <row r="30" spans="16:19" x14ac:dyDescent="0.25">
      <c r="P30" s="16"/>
      <c r="Q30" s="16"/>
      <c r="R30" s="16"/>
      <c r="S30" s="16"/>
    </row>
    <row r="31" spans="16:19" x14ac:dyDescent="0.25">
      <c r="P31" s="16"/>
      <c r="Q31" s="16"/>
      <c r="R31" s="16"/>
      <c r="S31" s="16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>
      <selection activeCell="B4" sqref="B4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3"/>
      <c r="L51" s="13"/>
      <c r="M51" s="13"/>
      <c r="N51" s="14"/>
    </row>
    <row r="52" spans="11:14" x14ac:dyDescent="0.25">
      <c r="K52" s="13"/>
      <c r="L52" s="13"/>
      <c r="M52" s="13"/>
      <c r="N52" s="14"/>
    </row>
    <row r="53" spans="11:14" x14ac:dyDescent="0.25">
      <c r="K53" s="13"/>
      <c r="L53" s="13"/>
      <c r="M53" s="13"/>
      <c r="N53" s="14"/>
    </row>
    <row r="54" spans="11:14" x14ac:dyDescent="0.25">
      <c r="K54" s="13"/>
      <c r="L54" s="13"/>
      <c r="M54" s="13"/>
      <c r="N54" s="14"/>
    </row>
    <row r="55" spans="11:14" x14ac:dyDescent="0.25">
      <c r="K55" s="13"/>
      <c r="L55" s="13"/>
      <c r="M55" s="13"/>
      <c r="N55" s="14"/>
    </row>
    <row r="56" spans="11:14" x14ac:dyDescent="0.25">
      <c r="K56" s="13"/>
      <c r="L56" s="13"/>
      <c r="M56" s="13"/>
      <c r="N56" s="14"/>
    </row>
    <row r="57" spans="11:14" x14ac:dyDescent="0.25">
      <c r="K57" s="13"/>
      <c r="L57" s="13"/>
      <c r="M57" s="13"/>
      <c r="N57" s="14"/>
    </row>
    <row r="58" spans="11:14" x14ac:dyDescent="0.25">
      <c r="K58" s="13"/>
      <c r="L58" s="13"/>
      <c r="M58" s="13"/>
      <c r="N58" s="14"/>
    </row>
    <row r="59" spans="11:14" x14ac:dyDescent="0.25">
      <c r="K59" s="82"/>
      <c r="L59" s="83"/>
      <c r="M59" s="84"/>
      <c r="N59" s="15"/>
    </row>
  </sheetData>
  <mergeCells count="1">
    <mergeCell ref="K59:M5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0C07E-ED0D-446C-85B2-9F2DFE23A1C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</vt:lpstr>
      <vt:lpstr>Final value</vt:lpstr>
      <vt:lpstr>Sheet3</vt:lpstr>
      <vt:lpstr>Sheet2</vt:lpstr>
      <vt:lpstr>Sheet1</vt:lpstr>
      <vt:lpstr>2001-rate</vt:lpstr>
      <vt:lpstr>2024-RR</vt:lpstr>
      <vt:lpstr>Area page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2024-03-12T05:57:06Z</dcterms:modified>
</cp:coreProperties>
</file>