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Blossom Project\"/>
    </mc:Choice>
  </mc:AlternateContent>
  <xr:revisionPtr revIDLastSave="0" documentId="13_ncr:1_{9E856003-66F0-4E35-BC32-FEFE885D01AC}" xr6:coauthVersionLast="47" xr6:coauthVersionMax="47" xr10:uidLastSave="{00000000-0000-0000-0000-000000000000}"/>
  <bookViews>
    <workbookView xWindow="405" yWindow="15" windowWidth="14025" windowHeight="15465" xr2:uid="{00000000-000D-0000-FFFF-FFFF00000000}"/>
  </bookViews>
  <sheets>
    <sheet name="Summary VCIPL" sheetId="4" r:id="rId1"/>
    <sheet name="Land, Stamp Duty and rent cost" sheetId="26" r:id="rId2"/>
    <sheet name="Approval Charges" sheetId="43" r:id="rId3"/>
    <sheet name="Construction Area Statement" sheetId="34" r:id="rId4"/>
    <sheet name="MIS of Wing C" sheetId="48" r:id="rId5"/>
    <sheet name="Unsold Inventory of Wing C" sheetId="49" r:id="rId6"/>
    <sheet name="MIS of Wing D" sheetId="50" r:id="rId7"/>
    <sheet name="Unsold Inventory of Wing D" sheetId="51" r:id="rId8"/>
    <sheet name="RR Rate" sheetId="46" r:id="rId9"/>
    <sheet name="PPA Final Calculation 18.12.202" sheetId="47" r:id="rId10"/>
    <sheet name="Sheet2" sheetId="10" state="hidden" r:id="rId11"/>
  </sheets>
  <definedNames>
    <definedName name="___fco2" localSheetId="2" hidden="1">{#N/A,#N/A,FALSE,"gc (2)"}</definedName>
    <definedName name="___fco2" hidden="1">{#N/A,#N/A,FALSE,"gc (2)"}</definedName>
    <definedName name="___key1" hidden="1">#REF!</definedName>
    <definedName name="___key2" hidden="1">#REF!</definedName>
    <definedName name="_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2" hidden="1">{#N/A,#N/A,FALSE,"gc (2)"}</definedName>
    <definedName name="___ram1" hidden="1">{#N/A,#N/A,FALSE,"gc (2)"}</definedName>
    <definedName name="___sti02" localSheetId="2" hidden="1">{#N/A,#N/A,FALSE,"gc (2)"}</definedName>
    <definedName name="___sti02" hidden="1">{#N/A,#N/A,FALSE,"gc (2)"}</definedName>
    <definedName name="_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2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2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#REF!</definedName>
    <definedName name="__key2" hidden="1">#REF!</definedName>
    <definedName name="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2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2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localSheetId="2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hidden="1">#REF!</definedName>
    <definedName name="_e4" localSheetId="2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2" hidden="1">{#N/A,#N/A,FALSE,"gc (2)"}</definedName>
    <definedName name="_fco2" hidden="1">{#N/A,#N/A,FALSE,"gc (2)"}</definedName>
    <definedName name="_Fill" hidden="1">#REF!</definedName>
    <definedName name="_xlnm._FilterDatabase" localSheetId="2" hidden="1">'Approval Charges'!#REF!</definedName>
    <definedName name="_Key1" localSheetId="2" hidden="1">#REF!</definedName>
    <definedName name="_Key1" hidden="1">#REF!</definedName>
    <definedName name="_Key2" hidden="1">#REF!</definedName>
    <definedName name="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localSheetId="2" hidden="1">{#N/A,#N/A,FALSE,"gc (2)"}</definedName>
    <definedName name="_ram1" hidden="1">{#N/A,#N/A,FALSE,"gc (2)"}</definedName>
    <definedName name="_Sort" hidden="1">#REF!</definedName>
    <definedName name="_sti02" localSheetId="2" hidden="1">{#N/A,#N/A,FALSE,"gc (2)"}</definedName>
    <definedName name="_sti02" hidden="1">{#N/A,#N/A,FALSE,"gc (2)"}</definedName>
    <definedName name="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2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b1" localSheetId="2" hidden="1">{#N/A,#N/A,FALSE,"One Pager";#N/A,#N/A,FALSE,"Technical"}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2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2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2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2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2" hidden="1">{#N/A,#N/A,FALSE,"Expense Comparison"}</definedName>
    <definedName name="asdfsdfsdf" hidden="1">{#N/A,#N/A,FALSE,"Expense Comparison"}</definedName>
    <definedName name="assetfull_4" localSheetId="2">#REF!</definedName>
    <definedName name="assetfull_4">#REF!</definedName>
    <definedName name="assetfull_5" localSheetId="2">#REF!</definedName>
    <definedName name="assetfull_5">#REF!</definedName>
    <definedName name="assetfull_6" localSheetId="2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localSheetId="2" hidden="1">{#N/A,#N/A,FALSE,"mpph1";#N/A,#N/A,FALSE,"mpmseb";#N/A,#N/A,FALSE,"mpph2"}</definedName>
    <definedName name="BADWE" hidden="1">{#N/A,#N/A,FALSE,"mpph1";#N/A,#N/A,FALSE,"mpmseb";#N/A,#N/A,FALSE,"mpph2"}</definedName>
    <definedName name="bc" localSheetId="2" hidden="1">{#N/A,#N/A,FALSE,"One Pager";#N/A,#N/A,FALSE,"Technical"}</definedName>
    <definedName name="bc" hidden="1">{#N/A,#N/A,FALSE,"One Pager";#N/A,#N/A,FALSE,"Technical"}</definedName>
    <definedName name="beattle" localSheetId="2" hidden="1">{"Full Sheet",#N/A,FALSE,"Expense Comparison"}</definedName>
    <definedName name="beattle" hidden="1">{"Full Sheet",#N/A,FALSE,"Expense Comparison"}</definedName>
    <definedName name="BEP_4" localSheetId="2">#REF!</definedName>
    <definedName name="BEP_4">#REF!</definedName>
    <definedName name="BEP_5" localSheetId="2">#REF!</definedName>
    <definedName name="BEP_5">#REF!</definedName>
    <definedName name="BEP_6" localSheetId="2">#REF!</definedName>
    <definedName name="BEP_6">#REF!</definedName>
    <definedName name="BEP_7">#REF!</definedName>
    <definedName name="BEP_8">#REF!</definedName>
    <definedName name="bijalpur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2" hidden="1">{#N/A,#N/A,FALSE,"mpph1";#N/A,#N/A,FALSE,"mpmseb";#N/A,#N/A,FALSE,"mpph2"}</definedName>
    <definedName name="ccccc" hidden="1">{#N/A,#N/A,FALSE,"mpph1";#N/A,#N/A,FALSE,"mpmseb";#N/A,#N/A,FALSE,"mpph2"}</definedName>
    <definedName name="Cha" localSheetId="2" hidden="1">{#N/A,#N/A,FALSE,"gc (2)"}</definedName>
    <definedName name="Cha" hidden="1">{#N/A,#N/A,FALSE,"gc (2)"}</definedName>
    <definedName name="checkpoints" localSheetId="2">#REF!</definedName>
    <definedName name="checkpoints">#REF!</definedName>
    <definedName name="com" localSheetId="2" hidden="1">{#N/A,#N/A,FALSE,"mpph1";#N/A,#N/A,FALSE,"mpmseb";#N/A,#N/A,FALSE,"mpph2"}</definedName>
    <definedName name="com" hidden="1">{#N/A,#N/A,FALSE,"mpph1";#N/A,#N/A,FALSE,"mpmseb";#N/A,#N/A,FALSE,"mpph2"}</definedName>
    <definedName name="COMPARISON" localSheetId="2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2" hidden="1">{"sheet a",#N/A,FALSE,"A";"2 9 casflow",#N/A,FALSE,"B"}</definedName>
    <definedName name="copy" hidden="1">{"sheet a",#N/A,FALSE,"A";"2 9 casflow",#N/A,FALSE,"B"}</definedName>
    <definedName name="copy2" localSheetId="2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OFFSET(#REF!,1,0)</definedName>
    <definedName name="DATA_08" hidden="1">#REF!</definedName>
    <definedName name="Database.File" hidden="1">#REF!</definedName>
    <definedName name="dd" localSheetId="2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2" hidden="1">{"schedule",#N/A,FALSE,"Sum Op's";"input area",#N/A,FALSE,"Sum Op's"}</definedName>
    <definedName name="deleteme" hidden="1">{"schedule",#N/A,FALSE,"Sum Op's";"input area",#N/A,FALSE,"Sum Op's"}</definedName>
    <definedName name="deleteme1" localSheetId="2" hidden="1">{"schedule",#N/A,FALSE,"Sum Op's";"input area",#N/A,FALSE,"Sum Op's"}</definedName>
    <definedName name="deleteme1" hidden="1">{"schedule",#N/A,FALSE,"Sum Op's";"input area",#N/A,FALSE,"Sum Op's"}</definedName>
    <definedName name="dfg" localSheetId="2" hidden="1">{#N/A,#N/A,FALSE,"gc (2)"}</definedName>
    <definedName name="dfg" hidden="1">{#N/A,#N/A,FALSE,"gc (2)"}</definedName>
    <definedName name="dfgg" localSheetId="2" hidden="1">{#N/A,#N/A,FALSE,"gc (2)"}</definedName>
    <definedName name="dfgg" hidden="1">{#N/A,#N/A,FALSE,"gc (2)"}</definedName>
    <definedName name="DSCR" localSheetId="2">#REF!</definedName>
    <definedName name="DSCR">#REF!</definedName>
    <definedName name="DSCR_4" localSheetId="2">#REF!</definedName>
    <definedName name="DSCR_4">#REF!</definedName>
    <definedName name="DSCR_5" localSheetId="2">#REF!</definedName>
    <definedName name="DSCR_5">#REF!</definedName>
    <definedName name="DSCR_6">#REF!</definedName>
    <definedName name="DSCR_7">#REF!</definedName>
    <definedName name="DSCR_8">#REF!</definedName>
    <definedName name="ELECTRICAL" localSheetId="2" hidden="1">{#N/A,#N/A,FALSE,"mpph1";#N/A,#N/A,FALSE,"mpmseb";#N/A,#N/A,FALSE,"mpph2"}</definedName>
    <definedName name="ELECTRICAL" hidden="1">{#N/A,#N/A,FALSE,"mpph1";#N/A,#N/A,FALSE,"mpmseb";#N/A,#N/A,FALSE,"mpph2"}</definedName>
    <definedName name="ere" localSheetId="2" hidden="1">{"sheet a",#N/A,FALSE,"A";"2 9 casflow",#N/A,FALSE,"B"}</definedName>
    <definedName name="ere" hidden="1">{"sheet a",#N/A,FALSE,"A";"2 9 casflow",#N/A,FALSE,"B"}</definedName>
    <definedName name="ert5t6" localSheetId="2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2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2" hidden="1">{#N/A,#N/A,FALSE,"gc (2)"}</definedName>
    <definedName name="FC" hidden="1">{#N/A,#N/A,FALSE,"gc (2)"}</definedName>
    <definedName name="fdf" localSheetId="2" hidden="1">{"Full Sheet",#N/A,FALSE,"Expense Comparison"}</definedName>
    <definedName name="fdf" hidden="1">{"Full Sheet",#N/A,FALSE,"Expense Comparison"}</definedName>
    <definedName name="ff" localSheetId="2" hidden="1">{#N/A,#N/A,FALSE,"gc (2)"}</definedName>
    <definedName name="ff" hidden="1">{#N/A,#N/A,FALSE,"gc (2)"}</definedName>
    <definedName name="fgh" localSheetId="2" hidden="1">{"office ltcg",#N/A,FALSE,"gain01";"IT LTCG",#N/A,FALSE,"gain01"}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#REF!</definedName>
    <definedName name="fill." hidden="1">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localSheetId="2" hidden="1">{#N/A,#N/A,FALSE,"gc (2)"}</definedName>
    <definedName name="ghj" hidden="1">{#N/A,#N/A,FALSE,"gc (2)"}</definedName>
    <definedName name="gupt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2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2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2" hidden="1">{#N/A,#N/A,FALSE,"gc (2)"}</definedName>
    <definedName name="In" hidden="1">{#N/A,#N/A,FALSE,"gc (2)"}</definedName>
    <definedName name="Incurr" localSheetId="2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2" hidden="1">{#N/A,#N/A,FALSE,"gc (2)"}</definedName>
    <definedName name="Jay" hidden="1">{#N/A,#N/A,FALSE,"gc (2)"}</definedName>
    <definedName name="jj" localSheetId="2" hidden="1">{#N/A,#N/A,FALSE,"One Pager";#N/A,#N/A,FALSE,"Technical"}</definedName>
    <definedName name="jj" hidden="1">{#N/A,#N/A,FALSE,"One Pager";#N/A,#N/A,FALSE,"Technical"}</definedName>
    <definedName name="KEY_INDICATORS_4" localSheetId="2">#REF!</definedName>
    <definedName name="KEY_INDICATORS_4">#REF!</definedName>
    <definedName name="KEY_INDICATORS_5" localSheetId="2">#REF!</definedName>
    <definedName name="KEY_INDICATORS_5">#REF!</definedName>
    <definedName name="KEY_INDICATORS_6" localSheetId="2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 localSheetId="2">#REF!</definedName>
    <definedName name="LIAB_4">#REF!</definedName>
    <definedName name="LIAB_5" localSheetId="2">#REF!</definedName>
    <definedName name="LIAB_5">#REF!</definedName>
    <definedName name="LIAB_6" localSheetId="2">#REF!</definedName>
    <definedName name="LIAB_6">#REF!</definedName>
    <definedName name="LIAB_7">#REF!</definedName>
    <definedName name="LIAB_8">#REF!</definedName>
    <definedName name="MCBDB" localSheetId="2" hidden="1">{#N/A,#N/A,FALSE,"mpph1";#N/A,#N/A,FALSE,"mpmseb";#N/A,#N/A,FALSE,"mpph2"}</definedName>
    <definedName name="MCBDB" hidden="1">{#N/A,#N/A,FALSE,"mpph1";#N/A,#N/A,FALSE,"mpmseb";#N/A,#N/A,FALSE,"mpph2"}</definedName>
    <definedName name="mr10resi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2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hidden="1">#REF!</definedName>
    <definedName name="parse" hidden="1">#REF!</definedName>
    <definedName name="PL1_4" localSheetId="2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localSheetId="2" hidden="1">{#N/A,#N/A,FALSE,"gc (2)"}</definedName>
    <definedName name="ppl" hidden="1">{#N/A,#N/A,FALSE,"gc (2)"}</definedName>
    <definedName name="_xlnm.Print_Titles" localSheetId="9">'PPA Final Calculation 18.12.202'!$1:$1</definedName>
    <definedName name="PUB_FileID" hidden="1">"L10003363.xls"</definedName>
    <definedName name="PUB_UserID" hidden="1">"MAYERX"</definedName>
    <definedName name="qw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2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 localSheetId="2">#REF!</definedName>
    <definedName name="RATIOS_4">#REF!</definedName>
    <definedName name="RATIOS_5" localSheetId="2">#REF!</definedName>
    <definedName name="RATIOS_5">#REF!</definedName>
    <definedName name="RATIOS_6" localSheetId="2">#REF!</definedName>
    <definedName name="RATIOS_6">#REF!</definedName>
    <definedName name="RATIOS_7">#REF!</definedName>
    <definedName name="RATIOS_8">#REF!</definedName>
    <definedName name="report" localSheetId="2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2" hidden="1">{#N/A,#N/A,FALSE,"gc (2)"}</definedName>
    <definedName name="reu" hidden="1">{#N/A,#N/A,FALSE,"gc (2)"}</definedName>
    <definedName name="reya" localSheetId="2" hidden="1">{"office ltcg",#N/A,FALSE,"gain01";"IT LTCG",#N/A,FALSE,"gain01"}</definedName>
    <definedName name="reya" hidden="1">{"office ltcg",#N/A,FALSE,"gain01";"IT LTCG",#N/A,FALSE,"gain01"}</definedName>
    <definedName name="ripal" localSheetId="2" hidden="1">{#N/A,#N/A,FALSE,"gc (2)"}</definedName>
    <definedName name="ripal" hidden="1">{#N/A,#N/A,FALSE,"gc (2)"}</definedName>
    <definedName name="rtrt" localSheetId="2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2" hidden="1">{"Output-3Column",#N/A,FALSE,"Output"}</definedName>
    <definedName name="s" hidden="1">{"Output-3Column",#N/A,FALSE,"Output"}</definedName>
    <definedName name="sanju" localSheetId="2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2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 localSheetId="2">#REF!</definedName>
    <definedName name="Security_4">#REF!</definedName>
    <definedName name="SECURITY_5" localSheetId="2">#REF!</definedName>
    <definedName name="SECURITY_5">#REF!</definedName>
    <definedName name="SECURITY_6" localSheetId="2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2" hidden="1">{"schedule",#N/A,FALSE,"Sum Op's";"input area",#N/A,FALSE,"Sum Op's"}</definedName>
    <definedName name="spectfdi" hidden="1">{"schedule",#N/A,FALSE,"Sum Op's";"input area",#N/A,FALSE,"Sum Op's"}</definedName>
    <definedName name="stock02" localSheetId="2" hidden="1">{#N/A,#N/A,FALSE,"gc (2)"}</definedName>
    <definedName name="stock02" hidden="1">{#N/A,#N/A,FALSE,"gc (2)"}</definedName>
    <definedName name="sv" hidden="1">#REF!</definedName>
    <definedName name="TA" localSheetId="2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2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2" hidden="1">{#N/A,#N/A,FALSE,"One Pager";#N/A,#N/A,FALSE,"Technical"}</definedName>
    <definedName name="TB" hidden="1">{#N/A,#N/A,FALSE,"One Pager";#N/A,#N/A,FALSE,"Technical"}</definedName>
    <definedName name="the" localSheetId="2" hidden="1">{#N/A,#N/A,FALSE,"gc (2)"}</definedName>
    <definedName name="the" hidden="1">{#N/A,#N/A,FALSE,"gc (2)"}</definedName>
    <definedName name="TNW_4" localSheetId="2">#REF!</definedName>
    <definedName name="TNW_4">#REF!</definedName>
    <definedName name="TNW_5" localSheetId="2">#REF!</definedName>
    <definedName name="TNW_5">#REF!</definedName>
    <definedName name="TNW_6" localSheetId="2">#REF!</definedName>
    <definedName name="TNW_6">#REF!</definedName>
    <definedName name="TNW_7">#REF!</definedName>
    <definedName name="TNW_8">#REF!</definedName>
    <definedName name="TT" localSheetId="2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2" hidden="1">{#N/A,#N/A,FALSE,"gc (2)"}</definedName>
    <definedName name="uu" hidden="1">{#N/A,#N/A,FALSE,"gc (2)"}</definedName>
    <definedName name="vg" localSheetId="2" hidden="1">{#N/A,#N/A,FALSE,"One Pager";#N/A,#N/A,FALSE,"Technical"}</definedName>
    <definedName name="vg" hidden="1">{#N/A,#N/A,FALSE,"One Pager";#N/A,#N/A,FALSE,"Technical"}</definedName>
    <definedName name="vishnu" localSheetId="2" hidden="1">{#N/A,#N/A,FALSE,"One Pager";#N/A,#N/A,FALSE,"Technical"}</definedName>
    <definedName name="vishnu" hidden="1">{#N/A,#N/A,FALSE,"One Pager";#N/A,#N/A,FALSE,"Technical"}</definedName>
    <definedName name="vk" localSheetId="2" hidden="1">{#N/A,#N/A,FALSE,"One Pager";#N/A,#N/A,FALSE,"Technical"}</definedName>
    <definedName name="vk" hidden="1">{#N/A,#N/A,FALSE,"One Pager";#N/A,#N/A,FALSE,"Technical"}</definedName>
    <definedName name="WC" localSheetId="2">#REF!</definedName>
    <definedName name="WC">#REF!</definedName>
    <definedName name="WC_4" localSheetId="2">#REF!</definedName>
    <definedName name="WC_4">#REF!</definedName>
    <definedName name="WC_5" localSheetId="2">#REF!</definedName>
    <definedName name="WC_5">#REF!</definedName>
    <definedName name="WC_6">#REF!</definedName>
    <definedName name="WC_7">#REF!</definedName>
    <definedName name="WC_8">#REF!</definedName>
    <definedName name="wrn.1995._.Analysis." localSheetId="2" hidden="1">{#N/A,#N/A,FALSE,"1995 Rev &amp; Exp"}</definedName>
    <definedName name="wrn.1995._.Analysis." hidden="1">{#N/A,#N/A,FALSE,"1995 Rev &amp; Exp"}</definedName>
    <definedName name="wrn.2701all." localSheetId="2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2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2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2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2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2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2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2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2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2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2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2" hidden="1">{#N/A,#N/A,FALSE,"ASSET MGMT."}</definedName>
    <definedName name="wrn.Asset._.Management." hidden="1">{#N/A,#N/A,FALSE,"ASSET MGMT."}</definedName>
    <definedName name="wrn.Assumption._.Book." localSheetId="2" hidden="1">{#N/A,#N/A,FALSE,"Model Assumptions"}</definedName>
    <definedName name="wrn.Assumption._.Book." hidden="1">{#N/A,#N/A,FALSE,"Model Assumptions"}</definedName>
    <definedName name="wrn.AVEX._.NCL._.Tower." localSheetId="2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2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2" hidden="1">{"banks",#N/A,FALSE,"BASIC"}</definedName>
    <definedName name="wrn.bank._.model." hidden="1">{"banks",#N/A,FALSE,"BASIC"}</definedName>
    <definedName name="wrn.BaseYearDemand." localSheetId="2" hidden="1">{"Base Year Demand",#N/A,FALSE,"Demand-Base Year"}</definedName>
    <definedName name="wrn.BaseYearDemand." hidden="1">{"Base Year Demand",#N/A,FALSE,"Demand-Base Year"}</definedName>
    <definedName name="wrn.BIGGER." localSheetId="2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2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2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2" hidden="1">{#N/A,#N/A,FALSE}</definedName>
    <definedName name="wrn.bleu4." hidden="1">{#N/A,#N/A,FALSE}</definedName>
    <definedName name="wrn.book." localSheetId="2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2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2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2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2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2" hidden="1">{#N/A,#N/A,FALSE,"CONTROL"}</definedName>
    <definedName name="wrn.Control._.Sheet." hidden="1">{#N/A,#N/A,FALSE,"CONTROL"}</definedName>
    <definedName name="wrn.Credit._.Summary." localSheetId="2" hidden="1">{#N/A,#N/A,FALSE,"CREDIT"}</definedName>
    <definedName name="wrn.Credit._.Summary." hidden="1">{#N/A,#N/A,FALSE,"CREDIT"}</definedName>
    <definedName name="wrn.data." localSheetId="2" hidden="1">{"data",#N/A,FALSE,"INPUT"}</definedName>
    <definedName name="wrn.data." hidden="1">{"data",#N/A,FALSE,"INPUT"}</definedName>
    <definedName name="wrn.DCR._.Output." localSheetId="2" hidden="1">{"DCR Output",#N/A,FALSE,"Output"}</definedName>
    <definedName name="wrn.DCR._.Output." hidden="1">{"DCR Output",#N/A,FALSE,"Output"}</definedName>
    <definedName name="wrn.Demand._.Calcs." localSheetId="2" hidden="1">{#N/A,#N/A,FALSE,"Demand Calcs"}</definedName>
    <definedName name="wrn.Demand._.Calcs." hidden="1">{#N/A,#N/A,FALSE,"Demand Calcs"}</definedName>
    <definedName name="wrn.Demand._.Inputs." localSheetId="2" hidden="1">{#N/A,#N/A,FALSE,"Demand Inputs"}</definedName>
    <definedName name="wrn.Demand._.Inputs." hidden="1">{#N/A,#N/A,FALSE,"Demand Inputs"}</definedName>
    <definedName name="wrn.dep." localSheetId="2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2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2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2" hidden="1">{#N/A,#N/A,FALSE,"ENGINEERING"}</definedName>
    <definedName name="wrn.Engineering." hidden="1">{#N/A,#N/A,FALSE,"ENGINEERING"}</definedName>
    <definedName name="wrn.Environmental." localSheetId="2" hidden="1">{#N/A,#N/A,FALSE,"ENVIRONMENTAL"}</definedName>
    <definedName name="wrn.Environmental." hidden="1">{#N/A,#N/A,FALSE,"ENVIRONMENTAL"}</definedName>
    <definedName name="wrn.EVEREST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2" hidden="1">{#N/A,#N/A,FALSE,"Fair Share"}</definedName>
    <definedName name="wrn.Fair._.Share._.Calcs." hidden="1">{#N/A,#N/A,FALSE,"Fair Share"}</definedName>
    <definedName name="wrn.Feb98." localSheetId="2" hidden="1">{"sheet a",#N/A,FALSE,"A";"2 9 casflow",#N/A,FALSE,"B"}</definedName>
    <definedName name="wrn.Feb98." hidden="1">{"sheet a",#N/A,FALSE,"A";"2 9 casflow",#N/A,FALSE,"B"}</definedName>
    <definedName name="wrn.Final._.Output." localSheetId="2" hidden="1">{#N/A,#N/A,FALSE,"Final Output"}</definedName>
    <definedName name="wrn.Final._.Output." hidden="1">{#N/A,#N/A,FALSE,"Final Output"}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2" hidden="1">{"Full Sheet",#N/A,FALSE,"Expense Comparison"}</definedName>
    <definedName name="wrn.FULL._.COMPARISON." hidden="1">{"Full Sheet",#N/A,FALSE,"Expense Comparison"}</definedName>
    <definedName name="wrn.Full._.Financials." localSheetId="2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2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2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2" hidden="1">{#N/A,#N/A,FALSE,"gc (2)"}</definedName>
    <definedName name="wrn.G.C.P.L.." hidden="1">{#N/A,#N/A,FALSE,"gc (2)"}</definedName>
    <definedName name="wrn.GSA._.PRINT." localSheetId="2" hidden="1">{#N/A,#N/A,FALSE,"DEV COSTS";#N/A,#N/A,FALSE,"10-YR C. F."}</definedName>
    <definedName name="wrn.GSA._.PRINT." hidden="1">{#N/A,#N/A,FALSE,"DEV COSTS";#N/A,#N/A,FALSE,"10-YR C. F."}</definedName>
    <definedName name="wrn.Historical._.Analysis." localSheetId="2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2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2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2" hidden="1">{#N/A,#N/A,FALSE,"INDEX"}</definedName>
    <definedName name="wrn.Index." hidden="1">{#N/A,#N/A,FALSE,"INDEX"}</definedName>
    <definedName name="wrn.Inputs." localSheetId="2" hidden="1">{"Inflation-BaseYear",#N/A,FALSE,"Inputs"}</definedName>
    <definedName name="wrn.Inputs." hidden="1">{"Inflation-BaseYear",#N/A,FALSE,"Inputs"}</definedName>
    <definedName name="wrn.Investment._.Review." localSheetId="2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2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2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2" hidden="1">{#N/A,#N/A,FALSE,"Latent"}</definedName>
    <definedName name="wrn.Latent._.Demand._.Inputs." hidden="1">{#N/A,#N/A,FALSE,"Latent"}</definedName>
    <definedName name="wrn.Leases." localSheetId="2" hidden="1">{#N/A,#N/A,FALSE,"Leases"}</definedName>
    <definedName name="wrn.Leases." hidden="1">{#N/A,#N/A,FALSE,"Leases"}</definedName>
    <definedName name="wrn.Loan._.Pricing._.Analysis." localSheetId="2" hidden="1">{#N/A,#N/A,FALSE,"LOAN ANALYSIS"}</definedName>
    <definedName name="wrn.Loan._.Pricing._.Analysis." hidden="1">{#N/A,#N/A,FALSE,"LOAN ANALYSIS"}</definedName>
    <definedName name="wrn.LTCG." localSheetId="2" hidden="1">{"office ltcg",#N/A,FALSE,"gain01";"IT LTCG",#N/A,FALSE,"gain01"}</definedName>
    <definedName name="wrn.LTCG." hidden="1">{"office ltcg",#N/A,FALSE,"gain01";"IT LTCG",#N/A,FALSE,"gain01"}</definedName>
    <definedName name="wrn.LTV._.Output." localSheetId="2" hidden="1">{"LTV Output",#N/A,FALSE,"Output"}</definedName>
    <definedName name="wrn.LTV._.Output." hidden="1">{"LTV Output",#N/A,FALSE,"Output"}</definedName>
    <definedName name="wrn.Master._.Developer._.Cash._.Flow." localSheetId="2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2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2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2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2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2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2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2" hidden="1">{#N/A,#N/A,FALSE,"Occ. Calcs"}</definedName>
    <definedName name="wrn.Occupancy._.Calcs." hidden="1">{#N/A,#N/A,FALSE,"Occ. Calcs"}</definedName>
    <definedName name="wrn.One._.Pager._.plus._.Technicals." localSheetId="2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2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2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2" hidden="1">{"Output-3Column",#N/A,FALSE,"Output"}</definedName>
    <definedName name="wrn.Output3Column." hidden="1">{"Output-3Column",#N/A,FALSE,"Output"}</definedName>
    <definedName name="wrn.OutputAll." localSheetId="2" hidden="1">{"Output-All",#N/A,FALSE,"Output"}</definedName>
    <definedName name="wrn.OutputAll." hidden="1">{"Output-All",#N/A,FALSE,"Output"}</definedName>
    <definedName name="wrn.OutputBaseYear." localSheetId="2" hidden="1">{"Output-BaseYear",#N/A,FALSE,"Output"}</definedName>
    <definedName name="wrn.OutputBaseYear." hidden="1">{"Output-BaseYear",#N/A,FALSE,"Output"}</definedName>
    <definedName name="wrn.OutputMin." localSheetId="2" hidden="1">{"Output-Min",#N/A,FALSE,"Output"}</definedName>
    <definedName name="wrn.OutputMin." hidden="1">{"Output-Min",#N/A,FALSE,"Output"}</definedName>
    <definedName name="wrn.OutputPercent." localSheetId="2" hidden="1">{"Output%",#N/A,FALSE,"Output"}</definedName>
    <definedName name="wrn.OutputPercent." hidden="1">{"Output%",#N/A,FALSE,"Output"}</definedName>
    <definedName name="wrn.PARTIAL." localSheetId="2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2" hidden="1">{#N/A,#N/A,FALSE,"Mkt Pen"}</definedName>
    <definedName name="wrn.Penetration." hidden="1">{#N/A,#N/A,FALSE,"Mkt Pen"}</definedName>
    <definedName name="wrn.Phase._.I." localSheetId="2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2" hidden="1">{#N/A,#N/A,FALSE,"Primary"}</definedName>
    <definedName name="wrn.Primary._.Competition." hidden="1">{#N/A,#N/A,FALSE,"Primary"}</definedName>
    <definedName name="wrn.print." localSheetId="2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2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2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2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2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2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2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2" hidden="1">{#N/A,#N/A,FALSE,"COMPLIANCE"}</definedName>
    <definedName name="wrn.Program._.Compliance." hidden="1">{#N/A,#N/A,FALSE,"COMPLIANCE"}</definedName>
    <definedName name="wrn.Property._.Description." localSheetId="2" hidden="1">{#N/A,#N/A,FALSE,"PROP. DESCRIPTION"}</definedName>
    <definedName name="wrn.Property._.Description." hidden="1">{#N/A,#N/A,FALSE,"PROP. DESCRIPTION"}</definedName>
    <definedName name="wrn.qtr." localSheetId="2" hidden="1">{"byqtr",#N/A,FALSE,"Worksheet"}</definedName>
    <definedName name="wrn.qtr." hidden="1">{"byqtr",#N/A,FALSE,"Worksheet"}</definedName>
    <definedName name="wrn.Report." localSheetId="2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2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2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2" hidden="1">{"RRSUMMARY",#N/A,FALSE,"RA_SL"}</definedName>
    <definedName name="wrn.RRSUMMARY." hidden="1">{"RRSUMMARY",#N/A,FALSE,"RA_SL"}</definedName>
    <definedName name="wrn.Saiwadi.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2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2" hidden="1">{#N/A,#N/A,FALSE,"Secondary"}</definedName>
    <definedName name="wrn.Secondary._.Competition." hidden="1">{#N/A,#N/A,FALSE,"Secondary"}</definedName>
    <definedName name="wrn.SHORT." localSheetId="2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2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2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2" hidden="1">{#N/A,#N/A,FALSE,"OVERVIEW"}</definedName>
    <definedName name="wrn.Summary._.Overview." hidden="1">{#N/A,#N/A,FALSE,"OVERVIEW"}</definedName>
    <definedName name="wrn.SUN1." localSheetId="2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2" hidden="1">{#N/A,#N/A,FALSE,"Supply Addn"}</definedName>
    <definedName name="wrn.Supply._.Additions." hidden="1">{#N/A,#N/A,FALSE,"Supply Addn"}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2" hidden="1">{#N/A,#N/A,FALSE,"Expense Comparison"}</definedName>
    <definedName name="wrn.TANASBOURNE._.ONLY." hidden="1">{#N/A,#N/A,FALSE,"Expense Comparison"}</definedName>
    <definedName name="wrn.Tenants." localSheetId="2" hidden="1">{#N/A,#N/A,FALSE,"TENANTS"}</definedName>
    <definedName name="wrn.Tenants." hidden="1">{#N/A,#N/A,FALSE,"TENANTS"}</definedName>
    <definedName name="wrn.test." localSheetId="2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2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2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2" hidden="1">{#N/A,#N/A,FALSE,"DEV COSTS";#N/A,#N/A,FALSE,"10-YR C. F."}</definedName>
    <definedName name="wrn.TOTAL._.SHEETS." hidden="1">{#N/A,#N/A,FALSE,"DEV COSTS";#N/A,#N/A,FALSE,"10-YR C. F."}</definedName>
    <definedName name="wrn.trial." localSheetId="2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2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2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2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2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2" hidden="1">{#N/A,#N/A,FALSE,"Working List"}</definedName>
    <definedName name="wrn.Working._.Party._.List." hidden="1">{#N/A,#N/A,FALSE,"Working List"}</definedName>
    <definedName name="wrn.Yuma." localSheetId="2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4" l="1"/>
  <c r="F60" i="34" l="1"/>
  <c r="G60" i="34" s="1"/>
  <c r="D60" i="34"/>
  <c r="C15" i="4" l="1"/>
  <c r="M18" i="51"/>
  <c r="M33" i="51"/>
  <c r="M49" i="51"/>
  <c r="M59" i="51"/>
  <c r="H60" i="51"/>
  <c r="G60" i="51"/>
  <c r="F60" i="51"/>
  <c r="E60" i="51"/>
  <c r="I59" i="51"/>
  <c r="J59" i="51" s="1"/>
  <c r="K59" i="51" s="1"/>
  <c r="I58" i="51"/>
  <c r="J58" i="51" s="1"/>
  <c r="K58" i="51" s="1"/>
  <c r="I57" i="51"/>
  <c r="J57" i="51" s="1"/>
  <c r="K57" i="51" s="1"/>
  <c r="I56" i="51"/>
  <c r="J56" i="51" s="1"/>
  <c r="K56" i="51" s="1"/>
  <c r="I55" i="51"/>
  <c r="J55" i="51" s="1"/>
  <c r="K55" i="51" s="1"/>
  <c r="I54" i="51"/>
  <c r="J54" i="51" s="1"/>
  <c r="K54" i="51" s="1"/>
  <c r="I53" i="51"/>
  <c r="J53" i="51" s="1"/>
  <c r="I52" i="51"/>
  <c r="J52" i="51" s="1"/>
  <c r="K52" i="51" s="1"/>
  <c r="I51" i="51"/>
  <c r="J51" i="51" s="1"/>
  <c r="K51" i="51" s="1"/>
  <c r="I50" i="51"/>
  <c r="J50" i="51" s="1"/>
  <c r="I49" i="51"/>
  <c r="J49" i="51" s="1"/>
  <c r="K49" i="51" s="1"/>
  <c r="I48" i="51"/>
  <c r="J48" i="51" s="1"/>
  <c r="K48" i="51" s="1"/>
  <c r="I47" i="51"/>
  <c r="J47" i="51" s="1"/>
  <c r="K47" i="51" s="1"/>
  <c r="I46" i="51"/>
  <c r="J46" i="51" s="1"/>
  <c r="K46" i="51" s="1"/>
  <c r="I45" i="51"/>
  <c r="J45" i="51" s="1"/>
  <c r="K45" i="51" s="1"/>
  <c r="I44" i="51"/>
  <c r="J44" i="51" s="1"/>
  <c r="K44" i="51" s="1"/>
  <c r="I43" i="51"/>
  <c r="J43" i="51" s="1"/>
  <c r="K43" i="51" s="1"/>
  <c r="I42" i="51"/>
  <c r="J42" i="51" s="1"/>
  <c r="K42" i="51" s="1"/>
  <c r="I41" i="51"/>
  <c r="J41" i="51" s="1"/>
  <c r="K41" i="51" s="1"/>
  <c r="I40" i="51"/>
  <c r="J40" i="51" s="1"/>
  <c r="K40" i="51" s="1"/>
  <c r="I39" i="51"/>
  <c r="J39" i="51" s="1"/>
  <c r="K39" i="51" s="1"/>
  <c r="I38" i="51"/>
  <c r="J38" i="51" s="1"/>
  <c r="K38" i="51" s="1"/>
  <c r="I37" i="51"/>
  <c r="J37" i="51" s="1"/>
  <c r="K37" i="51" s="1"/>
  <c r="I36" i="51"/>
  <c r="J36" i="51" s="1"/>
  <c r="I35" i="51"/>
  <c r="J35" i="51" s="1"/>
  <c r="I34" i="51"/>
  <c r="J34" i="51" s="1"/>
  <c r="K34" i="51" s="1"/>
  <c r="I33" i="51"/>
  <c r="J33" i="51" s="1"/>
  <c r="K33" i="51" s="1"/>
  <c r="I32" i="51"/>
  <c r="J32" i="51" s="1"/>
  <c r="K32" i="51" s="1"/>
  <c r="I31" i="51"/>
  <c r="J31" i="51" s="1"/>
  <c r="K31" i="51" s="1"/>
  <c r="I30" i="51"/>
  <c r="J30" i="51" s="1"/>
  <c r="J29" i="51"/>
  <c r="K29" i="51" s="1"/>
  <c r="I29" i="51"/>
  <c r="I28" i="51"/>
  <c r="J28" i="51" s="1"/>
  <c r="K28" i="51" s="1"/>
  <c r="I27" i="51"/>
  <c r="J27" i="51" s="1"/>
  <c r="K27" i="51" s="1"/>
  <c r="I26" i="51"/>
  <c r="J26" i="51" s="1"/>
  <c r="K26" i="51" s="1"/>
  <c r="I25" i="51"/>
  <c r="J25" i="51" s="1"/>
  <c r="K25" i="51" s="1"/>
  <c r="I24" i="51"/>
  <c r="J24" i="51" s="1"/>
  <c r="K24" i="51" s="1"/>
  <c r="I23" i="51"/>
  <c r="J23" i="51" s="1"/>
  <c r="K23" i="51" s="1"/>
  <c r="I22" i="51"/>
  <c r="J22" i="51" s="1"/>
  <c r="K22" i="51" s="1"/>
  <c r="I21" i="51"/>
  <c r="J21" i="51" s="1"/>
  <c r="K21" i="51" s="1"/>
  <c r="I20" i="51"/>
  <c r="J20" i="51" s="1"/>
  <c r="K20" i="51" s="1"/>
  <c r="I19" i="51"/>
  <c r="J19" i="51" s="1"/>
  <c r="K19" i="51" s="1"/>
  <c r="I18" i="51"/>
  <c r="J18" i="51" s="1"/>
  <c r="K18" i="51" s="1"/>
  <c r="I17" i="51"/>
  <c r="J17" i="51" s="1"/>
  <c r="K17" i="51" s="1"/>
  <c r="I16" i="51"/>
  <c r="J16" i="51" s="1"/>
  <c r="K16" i="51" s="1"/>
  <c r="I15" i="51"/>
  <c r="J15" i="51" s="1"/>
  <c r="K15" i="51" s="1"/>
  <c r="I14" i="51"/>
  <c r="J14" i="51" s="1"/>
  <c r="K14" i="51" s="1"/>
  <c r="I13" i="51"/>
  <c r="J13" i="51" s="1"/>
  <c r="I12" i="51"/>
  <c r="J12" i="51" s="1"/>
  <c r="K12" i="51" s="1"/>
  <c r="I11" i="51"/>
  <c r="J11" i="51" s="1"/>
  <c r="K11" i="51" s="1"/>
  <c r="I10" i="51"/>
  <c r="J10" i="51" s="1"/>
  <c r="K10" i="51" s="1"/>
  <c r="I9" i="51"/>
  <c r="J9" i="51" s="1"/>
  <c r="K9" i="51" s="1"/>
  <c r="I8" i="51"/>
  <c r="J8" i="51" s="1"/>
  <c r="K8" i="51" s="1"/>
  <c r="I7" i="51"/>
  <c r="J7" i="51" s="1"/>
  <c r="K7" i="51" s="1"/>
  <c r="I6" i="51"/>
  <c r="J6" i="51" s="1"/>
  <c r="I5" i="51"/>
  <c r="J5" i="51" s="1"/>
  <c r="K5" i="51" s="1"/>
  <c r="I4" i="51"/>
  <c r="J4" i="51" s="1"/>
  <c r="K4" i="51" s="1"/>
  <c r="I3" i="51"/>
  <c r="J3" i="51" s="1"/>
  <c r="K3" i="51" s="1"/>
  <c r="I2" i="51"/>
  <c r="J2" i="51" s="1"/>
  <c r="K2" i="51" s="1"/>
  <c r="F65" i="50"/>
  <c r="G65" i="50"/>
  <c r="H65" i="50"/>
  <c r="E65" i="50"/>
  <c r="I8" i="50"/>
  <c r="J8" i="50"/>
  <c r="K8" i="50" s="1"/>
  <c r="I7" i="50"/>
  <c r="J7" i="50"/>
  <c r="K7" i="50"/>
  <c r="I6" i="50"/>
  <c r="J6" i="50" s="1"/>
  <c r="K6" i="50" s="1"/>
  <c r="I9" i="50"/>
  <c r="J9" i="50" s="1"/>
  <c r="K9" i="50" s="1"/>
  <c r="I10" i="50"/>
  <c r="J10" i="50" s="1"/>
  <c r="K10" i="50" s="1"/>
  <c r="I11" i="50"/>
  <c r="J11" i="50" s="1"/>
  <c r="K11" i="50" s="1"/>
  <c r="I12" i="50"/>
  <c r="J12" i="50" s="1"/>
  <c r="K12" i="50" s="1"/>
  <c r="I13" i="50"/>
  <c r="J13" i="50" s="1"/>
  <c r="K13" i="50" s="1"/>
  <c r="I14" i="50"/>
  <c r="J14" i="50" s="1"/>
  <c r="K14" i="50" s="1"/>
  <c r="I15" i="50"/>
  <c r="J15" i="50" s="1"/>
  <c r="K15" i="50" s="1"/>
  <c r="I16" i="50"/>
  <c r="J16" i="50" s="1"/>
  <c r="K16" i="50" s="1"/>
  <c r="I17" i="50"/>
  <c r="J17" i="50" s="1"/>
  <c r="K17" i="50" s="1"/>
  <c r="I18" i="50"/>
  <c r="I19" i="50"/>
  <c r="J19" i="50" s="1"/>
  <c r="K19" i="50" s="1"/>
  <c r="I20" i="50"/>
  <c r="J20" i="50" s="1"/>
  <c r="K20" i="50" s="1"/>
  <c r="I21" i="50"/>
  <c r="J21" i="50" s="1"/>
  <c r="K21" i="50" s="1"/>
  <c r="I22" i="50"/>
  <c r="J22" i="50" s="1"/>
  <c r="K22" i="50" s="1"/>
  <c r="I23" i="50"/>
  <c r="J23" i="50" s="1"/>
  <c r="K23" i="50" s="1"/>
  <c r="I24" i="50"/>
  <c r="J24" i="50" s="1"/>
  <c r="K24" i="50" s="1"/>
  <c r="I25" i="50"/>
  <c r="J25" i="50" s="1"/>
  <c r="K25" i="50" s="1"/>
  <c r="I26" i="50"/>
  <c r="J26" i="50" s="1"/>
  <c r="K26" i="50" s="1"/>
  <c r="I27" i="50"/>
  <c r="J27" i="50" s="1"/>
  <c r="K27" i="50" s="1"/>
  <c r="I28" i="50"/>
  <c r="I29" i="50"/>
  <c r="J29" i="50" s="1"/>
  <c r="K29" i="50" s="1"/>
  <c r="I30" i="50"/>
  <c r="J30" i="50" s="1"/>
  <c r="K30" i="50" s="1"/>
  <c r="I31" i="50"/>
  <c r="J31" i="50" s="1"/>
  <c r="K31" i="50" s="1"/>
  <c r="I32" i="50"/>
  <c r="J32" i="50" s="1"/>
  <c r="K32" i="50" s="1"/>
  <c r="I33" i="50"/>
  <c r="J33" i="50" s="1"/>
  <c r="K33" i="50" s="1"/>
  <c r="I34" i="50"/>
  <c r="J34" i="50" s="1"/>
  <c r="K34" i="50" s="1"/>
  <c r="I35" i="50"/>
  <c r="J35" i="50" s="1"/>
  <c r="K35" i="50" s="1"/>
  <c r="I36" i="50"/>
  <c r="J36" i="50" s="1"/>
  <c r="K36" i="50" s="1"/>
  <c r="I37" i="50"/>
  <c r="J37" i="50" s="1"/>
  <c r="K37" i="50" s="1"/>
  <c r="I38" i="50"/>
  <c r="J38" i="50" s="1"/>
  <c r="K38" i="50" s="1"/>
  <c r="I39" i="50"/>
  <c r="J39" i="50" s="1"/>
  <c r="K39" i="50" s="1"/>
  <c r="I40" i="50"/>
  <c r="J40" i="50" s="1"/>
  <c r="K40" i="50" s="1"/>
  <c r="I41" i="50"/>
  <c r="J41" i="50" s="1"/>
  <c r="K41" i="50" s="1"/>
  <c r="I42" i="50"/>
  <c r="J42" i="50" s="1"/>
  <c r="K42" i="50" s="1"/>
  <c r="I43" i="50"/>
  <c r="J43" i="50" s="1"/>
  <c r="K43" i="50" s="1"/>
  <c r="I44" i="50"/>
  <c r="J44" i="50" s="1"/>
  <c r="K44" i="50" s="1"/>
  <c r="I45" i="50"/>
  <c r="J45" i="50" s="1"/>
  <c r="K45" i="50" s="1"/>
  <c r="I46" i="50"/>
  <c r="J46" i="50" s="1"/>
  <c r="K46" i="50" s="1"/>
  <c r="I47" i="50"/>
  <c r="J47" i="50" s="1"/>
  <c r="K47" i="50" s="1"/>
  <c r="I48" i="50"/>
  <c r="J48" i="50" s="1"/>
  <c r="K48" i="50" s="1"/>
  <c r="I49" i="50"/>
  <c r="J49" i="50" s="1"/>
  <c r="K49" i="50" s="1"/>
  <c r="I50" i="50"/>
  <c r="J50" i="50" s="1"/>
  <c r="K50" i="50" s="1"/>
  <c r="I51" i="50"/>
  <c r="J51" i="50" s="1"/>
  <c r="K51" i="50" s="1"/>
  <c r="I52" i="50"/>
  <c r="J52" i="50" s="1"/>
  <c r="K52" i="50" s="1"/>
  <c r="I53" i="50"/>
  <c r="J53" i="50" s="1"/>
  <c r="K53" i="50" s="1"/>
  <c r="I54" i="50"/>
  <c r="J54" i="50" s="1"/>
  <c r="K54" i="50" s="1"/>
  <c r="I55" i="50"/>
  <c r="J55" i="50" s="1"/>
  <c r="K55" i="50" s="1"/>
  <c r="I56" i="50"/>
  <c r="J56" i="50" s="1"/>
  <c r="K56" i="50" s="1"/>
  <c r="I57" i="50"/>
  <c r="J57" i="50" s="1"/>
  <c r="K57" i="50" s="1"/>
  <c r="I58" i="50"/>
  <c r="J58" i="50" s="1"/>
  <c r="K58" i="50" s="1"/>
  <c r="I59" i="50"/>
  <c r="J59" i="50" s="1"/>
  <c r="K59" i="50" s="1"/>
  <c r="I60" i="50"/>
  <c r="J60" i="50" s="1"/>
  <c r="K60" i="50" s="1"/>
  <c r="I61" i="50"/>
  <c r="J61" i="50" s="1"/>
  <c r="K61" i="50" s="1"/>
  <c r="I62" i="50"/>
  <c r="J62" i="50" s="1"/>
  <c r="K62" i="50" s="1"/>
  <c r="I63" i="50"/>
  <c r="J63" i="50" s="1"/>
  <c r="K63" i="50" s="1"/>
  <c r="I64" i="50"/>
  <c r="J64" i="50" s="1"/>
  <c r="K64" i="50" s="1"/>
  <c r="J18" i="50"/>
  <c r="K18" i="50" s="1"/>
  <c r="J28" i="50"/>
  <c r="K28" i="50" s="1"/>
  <c r="J2" i="50"/>
  <c r="K2" i="50" s="1"/>
  <c r="I2" i="50"/>
  <c r="I4" i="50"/>
  <c r="J4" i="50" s="1"/>
  <c r="K4" i="50" s="1"/>
  <c r="I3" i="50"/>
  <c r="J3" i="50" s="1"/>
  <c r="K3" i="50" s="1"/>
  <c r="I5" i="50"/>
  <c r="J5" i="50" s="1"/>
  <c r="C14" i="4"/>
  <c r="M5" i="49"/>
  <c r="M9" i="49"/>
  <c r="M13" i="49"/>
  <c r="M21" i="49"/>
  <c r="M25" i="49"/>
  <c r="M29" i="49"/>
  <c r="M33" i="49"/>
  <c r="M37" i="49"/>
  <c r="M41" i="49"/>
  <c r="M45" i="49"/>
  <c r="M49" i="49"/>
  <c r="M53" i="49"/>
  <c r="M81" i="49"/>
  <c r="M85" i="49"/>
  <c r="M2" i="49"/>
  <c r="H93" i="49"/>
  <c r="G93" i="49"/>
  <c r="F93" i="49"/>
  <c r="E93" i="49"/>
  <c r="I92" i="49"/>
  <c r="J92" i="49" s="1"/>
  <c r="K92" i="49" s="1"/>
  <c r="I91" i="49"/>
  <c r="J91" i="49" s="1"/>
  <c r="K91" i="49" s="1"/>
  <c r="I90" i="49"/>
  <c r="J90" i="49" s="1"/>
  <c r="K90" i="49" s="1"/>
  <c r="I89" i="49"/>
  <c r="J89" i="49" s="1"/>
  <c r="K89" i="49" s="1"/>
  <c r="I88" i="49"/>
  <c r="J88" i="49" s="1"/>
  <c r="K88" i="49" s="1"/>
  <c r="I87" i="49"/>
  <c r="J87" i="49" s="1"/>
  <c r="K87" i="49" s="1"/>
  <c r="I86" i="49"/>
  <c r="J86" i="49" s="1"/>
  <c r="K86" i="49" s="1"/>
  <c r="I85" i="49"/>
  <c r="J85" i="49" s="1"/>
  <c r="K85" i="49" s="1"/>
  <c r="I84" i="49"/>
  <c r="J84" i="49" s="1"/>
  <c r="K84" i="49" s="1"/>
  <c r="I83" i="49"/>
  <c r="J83" i="49" s="1"/>
  <c r="K83" i="49" s="1"/>
  <c r="I82" i="49"/>
  <c r="J82" i="49" s="1"/>
  <c r="K82" i="49" s="1"/>
  <c r="I81" i="49"/>
  <c r="J81" i="49" s="1"/>
  <c r="K81" i="49" s="1"/>
  <c r="I80" i="49"/>
  <c r="J80" i="49" s="1"/>
  <c r="K80" i="49" s="1"/>
  <c r="I79" i="49"/>
  <c r="J79" i="49" s="1"/>
  <c r="K79" i="49" s="1"/>
  <c r="I78" i="49"/>
  <c r="J78" i="49" s="1"/>
  <c r="K78" i="49" s="1"/>
  <c r="I77" i="49"/>
  <c r="J77" i="49" s="1"/>
  <c r="I76" i="49"/>
  <c r="J76" i="49" s="1"/>
  <c r="K76" i="49" s="1"/>
  <c r="I75" i="49"/>
  <c r="J75" i="49" s="1"/>
  <c r="K75" i="49" s="1"/>
  <c r="I74" i="49"/>
  <c r="J74" i="49" s="1"/>
  <c r="K74" i="49" s="1"/>
  <c r="I73" i="49"/>
  <c r="J73" i="49" s="1"/>
  <c r="I72" i="49"/>
  <c r="J72" i="49" s="1"/>
  <c r="K72" i="49" s="1"/>
  <c r="I71" i="49"/>
  <c r="J71" i="49" s="1"/>
  <c r="K71" i="49" s="1"/>
  <c r="I70" i="49"/>
  <c r="J70" i="49" s="1"/>
  <c r="K70" i="49" s="1"/>
  <c r="I69" i="49"/>
  <c r="J69" i="49" s="1"/>
  <c r="I68" i="49"/>
  <c r="J68" i="49" s="1"/>
  <c r="K68" i="49" s="1"/>
  <c r="I67" i="49"/>
  <c r="J67" i="49" s="1"/>
  <c r="K67" i="49" s="1"/>
  <c r="I66" i="49"/>
  <c r="J66" i="49" s="1"/>
  <c r="K66" i="49" s="1"/>
  <c r="I65" i="49"/>
  <c r="J65" i="49" s="1"/>
  <c r="I64" i="49"/>
  <c r="J64" i="49" s="1"/>
  <c r="K64" i="49" s="1"/>
  <c r="I63" i="49"/>
  <c r="J63" i="49" s="1"/>
  <c r="K63" i="49" s="1"/>
  <c r="I62" i="49"/>
  <c r="J62" i="49" s="1"/>
  <c r="K62" i="49" s="1"/>
  <c r="I61" i="49"/>
  <c r="J61" i="49" s="1"/>
  <c r="I60" i="49"/>
  <c r="J60" i="49" s="1"/>
  <c r="K60" i="49" s="1"/>
  <c r="I59" i="49"/>
  <c r="J59" i="49" s="1"/>
  <c r="K59" i="49" s="1"/>
  <c r="I58" i="49"/>
  <c r="J58" i="49" s="1"/>
  <c r="K58" i="49" s="1"/>
  <c r="I57" i="49"/>
  <c r="J57" i="49" s="1"/>
  <c r="I56" i="49"/>
  <c r="J56" i="49" s="1"/>
  <c r="I55" i="49"/>
  <c r="J55" i="49" s="1"/>
  <c r="K55" i="49" s="1"/>
  <c r="I54" i="49"/>
  <c r="J54" i="49" s="1"/>
  <c r="I53" i="49"/>
  <c r="J53" i="49" s="1"/>
  <c r="K53" i="49" s="1"/>
  <c r="I52" i="49"/>
  <c r="J52" i="49" s="1"/>
  <c r="K52" i="49" s="1"/>
  <c r="I51" i="49"/>
  <c r="J51" i="49" s="1"/>
  <c r="K51" i="49" s="1"/>
  <c r="I50" i="49"/>
  <c r="J50" i="49" s="1"/>
  <c r="I49" i="49"/>
  <c r="J49" i="49" s="1"/>
  <c r="K49" i="49" s="1"/>
  <c r="I48" i="49"/>
  <c r="J48" i="49" s="1"/>
  <c r="K48" i="49" s="1"/>
  <c r="I47" i="49"/>
  <c r="J47" i="49" s="1"/>
  <c r="K47" i="49" s="1"/>
  <c r="I46" i="49"/>
  <c r="J46" i="49" s="1"/>
  <c r="I45" i="49"/>
  <c r="J45" i="49" s="1"/>
  <c r="K45" i="49" s="1"/>
  <c r="I44" i="49"/>
  <c r="J44" i="49" s="1"/>
  <c r="K44" i="49" s="1"/>
  <c r="I43" i="49"/>
  <c r="J43" i="49" s="1"/>
  <c r="K43" i="49" s="1"/>
  <c r="I42" i="49"/>
  <c r="J42" i="49" s="1"/>
  <c r="I41" i="49"/>
  <c r="J41" i="49" s="1"/>
  <c r="K41" i="49" s="1"/>
  <c r="I40" i="49"/>
  <c r="J40" i="49" s="1"/>
  <c r="K40" i="49" s="1"/>
  <c r="I39" i="49"/>
  <c r="J39" i="49" s="1"/>
  <c r="K39" i="49" s="1"/>
  <c r="I38" i="49"/>
  <c r="J38" i="49" s="1"/>
  <c r="I37" i="49"/>
  <c r="J37" i="49" s="1"/>
  <c r="K37" i="49" s="1"/>
  <c r="I36" i="49"/>
  <c r="J36" i="49" s="1"/>
  <c r="K36" i="49" s="1"/>
  <c r="I35" i="49"/>
  <c r="J35" i="49" s="1"/>
  <c r="K35" i="49" s="1"/>
  <c r="I34" i="49"/>
  <c r="J34" i="49" s="1"/>
  <c r="I33" i="49"/>
  <c r="J33" i="49" s="1"/>
  <c r="K33" i="49" s="1"/>
  <c r="I32" i="49"/>
  <c r="J32" i="49" s="1"/>
  <c r="K32" i="49" s="1"/>
  <c r="I31" i="49"/>
  <c r="J31" i="49" s="1"/>
  <c r="K31" i="49" s="1"/>
  <c r="I30" i="49"/>
  <c r="J30" i="49" s="1"/>
  <c r="I29" i="49"/>
  <c r="J29" i="49" s="1"/>
  <c r="K29" i="49" s="1"/>
  <c r="I28" i="49"/>
  <c r="J28" i="49" s="1"/>
  <c r="K28" i="49" s="1"/>
  <c r="I27" i="49"/>
  <c r="J27" i="49" s="1"/>
  <c r="K27" i="49" s="1"/>
  <c r="I26" i="49"/>
  <c r="J26" i="49" s="1"/>
  <c r="I25" i="49"/>
  <c r="J25" i="49" s="1"/>
  <c r="K25" i="49" s="1"/>
  <c r="I24" i="49"/>
  <c r="J24" i="49" s="1"/>
  <c r="K24" i="49" s="1"/>
  <c r="I23" i="49"/>
  <c r="J23" i="49" s="1"/>
  <c r="K23" i="49" s="1"/>
  <c r="I22" i="49"/>
  <c r="J22" i="49" s="1"/>
  <c r="I21" i="49"/>
  <c r="J21" i="49" s="1"/>
  <c r="K21" i="49" s="1"/>
  <c r="I20" i="49"/>
  <c r="J20" i="49" s="1"/>
  <c r="K20" i="49" s="1"/>
  <c r="I19" i="49"/>
  <c r="J19" i="49" s="1"/>
  <c r="K19" i="49" s="1"/>
  <c r="I18" i="49"/>
  <c r="J18" i="49" s="1"/>
  <c r="I17" i="49"/>
  <c r="J17" i="49" s="1"/>
  <c r="I16" i="49"/>
  <c r="J16" i="49" s="1"/>
  <c r="K16" i="49" s="1"/>
  <c r="I15" i="49"/>
  <c r="J15" i="49" s="1"/>
  <c r="I14" i="49"/>
  <c r="J14" i="49" s="1"/>
  <c r="K14" i="49" s="1"/>
  <c r="I13" i="49"/>
  <c r="J13" i="49" s="1"/>
  <c r="K13" i="49" s="1"/>
  <c r="I12" i="49"/>
  <c r="J12" i="49" s="1"/>
  <c r="K12" i="49" s="1"/>
  <c r="I11" i="49"/>
  <c r="J11" i="49" s="1"/>
  <c r="I10" i="49"/>
  <c r="J10" i="49" s="1"/>
  <c r="K10" i="49" s="1"/>
  <c r="I9" i="49"/>
  <c r="J9" i="49" s="1"/>
  <c r="K9" i="49" s="1"/>
  <c r="I8" i="49"/>
  <c r="J8" i="49" s="1"/>
  <c r="K8" i="49" s="1"/>
  <c r="I7" i="49"/>
  <c r="J7" i="49" s="1"/>
  <c r="I6" i="49"/>
  <c r="J6" i="49" s="1"/>
  <c r="K6" i="49" s="1"/>
  <c r="I5" i="49"/>
  <c r="J5" i="49" s="1"/>
  <c r="K5" i="49" s="1"/>
  <c r="I4" i="49"/>
  <c r="J4" i="49" s="1"/>
  <c r="K4" i="49" s="1"/>
  <c r="I3" i="49"/>
  <c r="J3" i="49" s="1"/>
  <c r="I2" i="49"/>
  <c r="J2" i="49" s="1"/>
  <c r="K2" i="49" s="1"/>
  <c r="F100" i="48"/>
  <c r="G100" i="48"/>
  <c r="H100" i="48"/>
  <c r="E100" i="48"/>
  <c r="I14" i="48"/>
  <c r="J14" i="48" s="1"/>
  <c r="K14" i="48" s="1"/>
  <c r="I15" i="48"/>
  <c r="J15" i="48" s="1"/>
  <c r="K15" i="48" s="1"/>
  <c r="I7" i="48"/>
  <c r="J7" i="48"/>
  <c r="K7" i="48" s="1"/>
  <c r="I8" i="48"/>
  <c r="J8" i="48" s="1"/>
  <c r="K8" i="48" s="1"/>
  <c r="I9" i="48"/>
  <c r="J9" i="48" s="1"/>
  <c r="K9" i="48" s="1"/>
  <c r="I3" i="48"/>
  <c r="J3" i="48" s="1"/>
  <c r="K3" i="48" s="1"/>
  <c r="I2" i="48"/>
  <c r="K78" i="48"/>
  <c r="K82" i="48"/>
  <c r="K94" i="48"/>
  <c r="K98" i="48"/>
  <c r="I5" i="48"/>
  <c r="I6" i="48"/>
  <c r="J6" i="48" s="1"/>
  <c r="K6" i="48" s="1"/>
  <c r="I10" i="48"/>
  <c r="J10" i="48" s="1"/>
  <c r="K10" i="48" s="1"/>
  <c r="I11" i="48"/>
  <c r="J11" i="48" s="1"/>
  <c r="K11" i="48" s="1"/>
  <c r="I12" i="48"/>
  <c r="J12" i="48" s="1"/>
  <c r="K12" i="48" s="1"/>
  <c r="I13" i="48"/>
  <c r="J13" i="48" s="1"/>
  <c r="K13" i="48" s="1"/>
  <c r="I16" i="48"/>
  <c r="J16" i="48" s="1"/>
  <c r="K16" i="48" s="1"/>
  <c r="I17" i="48"/>
  <c r="J17" i="48" s="1"/>
  <c r="K17" i="48" s="1"/>
  <c r="I18" i="48"/>
  <c r="J18" i="48"/>
  <c r="K18" i="48" s="1"/>
  <c r="I19" i="48"/>
  <c r="J19" i="48" s="1"/>
  <c r="K19" i="48" s="1"/>
  <c r="I20" i="48"/>
  <c r="J20" i="48" s="1"/>
  <c r="K20" i="48" s="1"/>
  <c r="I21" i="48"/>
  <c r="J21" i="48" s="1"/>
  <c r="K21" i="48" s="1"/>
  <c r="I22" i="48"/>
  <c r="J22" i="48" s="1"/>
  <c r="K22" i="48" s="1"/>
  <c r="I23" i="48"/>
  <c r="J23" i="48" s="1"/>
  <c r="K23" i="48" s="1"/>
  <c r="I24" i="48"/>
  <c r="J24" i="48" s="1"/>
  <c r="K24" i="48" s="1"/>
  <c r="I25" i="48"/>
  <c r="J25" i="48"/>
  <c r="K25" i="48" s="1"/>
  <c r="I26" i="48"/>
  <c r="J26" i="48" s="1"/>
  <c r="K26" i="48" s="1"/>
  <c r="I27" i="48"/>
  <c r="J27" i="48" s="1"/>
  <c r="K27" i="48" s="1"/>
  <c r="I28" i="48"/>
  <c r="J28" i="48" s="1"/>
  <c r="K28" i="48" s="1"/>
  <c r="I29" i="48"/>
  <c r="J29" i="48" s="1"/>
  <c r="K29" i="48" s="1"/>
  <c r="I30" i="48"/>
  <c r="J30" i="48" s="1"/>
  <c r="K30" i="48" s="1"/>
  <c r="I31" i="48"/>
  <c r="J31" i="48" s="1"/>
  <c r="K31" i="48" s="1"/>
  <c r="I32" i="48"/>
  <c r="J32" i="48" s="1"/>
  <c r="K32" i="48" s="1"/>
  <c r="I33" i="48"/>
  <c r="J33" i="48" s="1"/>
  <c r="K33" i="48" s="1"/>
  <c r="I34" i="48"/>
  <c r="J34" i="48"/>
  <c r="K34" i="48" s="1"/>
  <c r="I35" i="48"/>
  <c r="J35" i="48" s="1"/>
  <c r="K35" i="48" s="1"/>
  <c r="I36" i="48"/>
  <c r="J36" i="48" s="1"/>
  <c r="K36" i="48" s="1"/>
  <c r="I37" i="48"/>
  <c r="J37" i="48" s="1"/>
  <c r="K37" i="48" s="1"/>
  <c r="I38" i="48"/>
  <c r="J38" i="48" s="1"/>
  <c r="K38" i="48" s="1"/>
  <c r="I39" i="48"/>
  <c r="J39" i="48" s="1"/>
  <c r="K39" i="48" s="1"/>
  <c r="I40" i="48"/>
  <c r="J40" i="48" s="1"/>
  <c r="K40" i="48" s="1"/>
  <c r="I41" i="48"/>
  <c r="J41" i="48" s="1"/>
  <c r="K41" i="48" s="1"/>
  <c r="I42" i="48"/>
  <c r="J42" i="48" s="1"/>
  <c r="K42" i="48" s="1"/>
  <c r="I43" i="48"/>
  <c r="J43" i="48" s="1"/>
  <c r="K43" i="48" s="1"/>
  <c r="I44" i="48"/>
  <c r="J44" i="48" s="1"/>
  <c r="K44" i="48" s="1"/>
  <c r="I45" i="48"/>
  <c r="J45" i="48" s="1"/>
  <c r="K45" i="48" s="1"/>
  <c r="I46" i="48"/>
  <c r="J46" i="48" s="1"/>
  <c r="K46" i="48" s="1"/>
  <c r="I47" i="48"/>
  <c r="J47" i="48" s="1"/>
  <c r="K47" i="48" s="1"/>
  <c r="I48" i="48"/>
  <c r="J48" i="48" s="1"/>
  <c r="K48" i="48" s="1"/>
  <c r="I49" i="48"/>
  <c r="J49" i="48" s="1"/>
  <c r="K49" i="48" s="1"/>
  <c r="I50" i="48"/>
  <c r="J50" i="48"/>
  <c r="K50" i="48" s="1"/>
  <c r="I51" i="48"/>
  <c r="J51" i="48" s="1"/>
  <c r="K51" i="48" s="1"/>
  <c r="I52" i="48"/>
  <c r="J52" i="48" s="1"/>
  <c r="K52" i="48" s="1"/>
  <c r="I53" i="48"/>
  <c r="J53" i="48" s="1"/>
  <c r="K53" i="48" s="1"/>
  <c r="I54" i="48"/>
  <c r="J54" i="48" s="1"/>
  <c r="K54" i="48" s="1"/>
  <c r="I55" i="48"/>
  <c r="J55" i="48" s="1"/>
  <c r="K55" i="48" s="1"/>
  <c r="I56" i="48"/>
  <c r="J56" i="48" s="1"/>
  <c r="K56" i="48" s="1"/>
  <c r="I57" i="48"/>
  <c r="J57" i="48" s="1"/>
  <c r="K57" i="48" s="1"/>
  <c r="I58" i="48"/>
  <c r="J58" i="48" s="1"/>
  <c r="K58" i="48" s="1"/>
  <c r="I59" i="48"/>
  <c r="J59" i="48" s="1"/>
  <c r="K59" i="48" s="1"/>
  <c r="I60" i="48"/>
  <c r="J60" i="48"/>
  <c r="K60" i="48" s="1"/>
  <c r="I61" i="48"/>
  <c r="J61" i="48"/>
  <c r="K61" i="48" s="1"/>
  <c r="I62" i="48"/>
  <c r="J62" i="48" s="1"/>
  <c r="K62" i="48" s="1"/>
  <c r="I63" i="48"/>
  <c r="J63" i="48" s="1"/>
  <c r="K63" i="48" s="1"/>
  <c r="I64" i="48"/>
  <c r="J64" i="48"/>
  <c r="K64" i="48" s="1"/>
  <c r="I65" i="48"/>
  <c r="J65" i="48" s="1"/>
  <c r="K65" i="48" s="1"/>
  <c r="I66" i="48"/>
  <c r="J66" i="48" s="1"/>
  <c r="K66" i="48" s="1"/>
  <c r="I67" i="48"/>
  <c r="J67" i="48" s="1"/>
  <c r="K67" i="48" s="1"/>
  <c r="I68" i="48"/>
  <c r="J68" i="48" s="1"/>
  <c r="K68" i="48" s="1"/>
  <c r="I69" i="48"/>
  <c r="J69" i="48" s="1"/>
  <c r="K69" i="48" s="1"/>
  <c r="I70" i="48"/>
  <c r="J70" i="48" s="1"/>
  <c r="K70" i="48" s="1"/>
  <c r="I71" i="48"/>
  <c r="J71" i="48" s="1"/>
  <c r="K71" i="48" s="1"/>
  <c r="I72" i="48"/>
  <c r="J72" i="48" s="1"/>
  <c r="K72" i="48" s="1"/>
  <c r="I73" i="48"/>
  <c r="J73" i="48" s="1"/>
  <c r="K73" i="48" s="1"/>
  <c r="I74" i="48"/>
  <c r="J74" i="48" s="1"/>
  <c r="K74" i="48" s="1"/>
  <c r="I75" i="48"/>
  <c r="J75" i="48" s="1"/>
  <c r="K75" i="48" s="1"/>
  <c r="I76" i="48"/>
  <c r="J76" i="48"/>
  <c r="K76" i="48" s="1"/>
  <c r="I77" i="48"/>
  <c r="J77" i="48"/>
  <c r="K77" i="48" s="1"/>
  <c r="I78" i="48"/>
  <c r="J78" i="48"/>
  <c r="I79" i="48"/>
  <c r="J79" i="48" s="1"/>
  <c r="K79" i="48" s="1"/>
  <c r="I80" i="48"/>
  <c r="J80" i="48" s="1"/>
  <c r="K80" i="48" s="1"/>
  <c r="I81" i="48"/>
  <c r="J81" i="48" s="1"/>
  <c r="K81" i="48" s="1"/>
  <c r="I82" i="48"/>
  <c r="J82" i="48" s="1"/>
  <c r="I83" i="48"/>
  <c r="J83" i="48" s="1"/>
  <c r="K83" i="48" s="1"/>
  <c r="I84" i="48"/>
  <c r="J84" i="48"/>
  <c r="K84" i="48" s="1"/>
  <c r="I85" i="48"/>
  <c r="J85" i="48"/>
  <c r="K85" i="48" s="1"/>
  <c r="I86" i="48"/>
  <c r="J86" i="48"/>
  <c r="K86" i="48" s="1"/>
  <c r="I87" i="48"/>
  <c r="J87" i="48" s="1"/>
  <c r="K87" i="48" s="1"/>
  <c r="I88" i="48"/>
  <c r="J88" i="48" s="1"/>
  <c r="K88" i="48" s="1"/>
  <c r="I89" i="48"/>
  <c r="J89" i="48" s="1"/>
  <c r="K89" i="48" s="1"/>
  <c r="I90" i="48"/>
  <c r="J90" i="48" s="1"/>
  <c r="K90" i="48" s="1"/>
  <c r="I91" i="48"/>
  <c r="J91" i="48" s="1"/>
  <c r="K91" i="48" s="1"/>
  <c r="I92" i="48"/>
  <c r="J92" i="48"/>
  <c r="K92" i="48" s="1"/>
  <c r="I93" i="48"/>
  <c r="J93" i="48"/>
  <c r="K93" i="48" s="1"/>
  <c r="I94" i="48"/>
  <c r="J94" i="48"/>
  <c r="I95" i="48"/>
  <c r="J95" i="48" s="1"/>
  <c r="K95" i="48" s="1"/>
  <c r="I96" i="48"/>
  <c r="J96" i="48" s="1"/>
  <c r="K96" i="48" s="1"/>
  <c r="I97" i="48"/>
  <c r="J97" i="48" s="1"/>
  <c r="K97" i="48" s="1"/>
  <c r="I98" i="48"/>
  <c r="J98" i="48" s="1"/>
  <c r="I99" i="48"/>
  <c r="J99" i="48" s="1"/>
  <c r="K99" i="48" s="1"/>
  <c r="I4" i="48"/>
  <c r="J4" i="48" s="1"/>
  <c r="K4" i="48" s="1"/>
  <c r="F150" i="47"/>
  <c r="I150" i="47" s="1"/>
  <c r="J150" i="47" s="1"/>
  <c r="K150" i="47" s="1"/>
  <c r="I149" i="47"/>
  <c r="J149" i="47" s="1"/>
  <c r="K149" i="47" s="1"/>
  <c r="F149" i="47"/>
  <c r="F148" i="47"/>
  <c r="I148" i="47" s="1"/>
  <c r="J148" i="47" s="1"/>
  <c r="K148" i="47" s="1"/>
  <c r="I147" i="47"/>
  <c r="J147" i="47" s="1"/>
  <c r="K147" i="47" s="1"/>
  <c r="F147" i="47"/>
  <c r="F146" i="47"/>
  <c r="I146" i="47" s="1"/>
  <c r="J146" i="47" s="1"/>
  <c r="K146" i="47" s="1"/>
  <c r="I145" i="47"/>
  <c r="J145" i="47" s="1"/>
  <c r="K145" i="47" s="1"/>
  <c r="F145" i="47"/>
  <c r="F144" i="47"/>
  <c r="I144" i="47" s="1"/>
  <c r="J144" i="47" s="1"/>
  <c r="K144" i="47" s="1"/>
  <c r="F143" i="47"/>
  <c r="I143" i="47" s="1"/>
  <c r="J143" i="47" s="1"/>
  <c r="K143" i="47" s="1"/>
  <c r="I142" i="47"/>
  <c r="J142" i="47" s="1"/>
  <c r="K142" i="47" s="1"/>
  <c r="F142" i="47"/>
  <c r="I141" i="47"/>
  <c r="J141" i="47" s="1"/>
  <c r="K141" i="47" s="1"/>
  <c r="F141" i="47"/>
  <c r="F140" i="47"/>
  <c r="I140" i="47" s="1"/>
  <c r="J140" i="47" s="1"/>
  <c r="K140" i="47" s="1"/>
  <c r="F139" i="47"/>
  <c r="I139" i="47" s="1"/>
  <c r="J139" i="47" s="1"/>
  <c r="K139" i="47" s="1"/>
  <c r="I138" i="47"/>
  <c r="J138" i="47" s="1"/>
  <c r="K138" i="47" s="1"/>
  <c r="F138" i="47"/>
  <c r="I137" i="47"/>
  <c r="J137" i="47" s="1"/>
  <c r="K137" i="47" s="1"/>
  <c r="F137" i="47"/>
  <c r="F136" i="47"/>
  <c r="I136" i="47" s="1"/>
  <c r="J136" i="47" s="1"/>
  <c r="K136" i="47" s="1"/>
  <c r="F135" i="47"/>
  <c r="I135" i="47" s="1"/>
  <c r="J135" i="47" s="1"/>
  <c r="K135" i="47" s="1"/>
  <c r="I134" i="47"/>
  <c r="J134" i="47" s="1"/>
  <c r="K134" i="47" s="1"/>
  <c r="F134" i="47"/>
  <c r="I133" i="47"/>
  <c r="J133" i="47" s="1"/>
  <c r="K133" i="47" s="1"/>
  <c r="F133" i="47"/>
  <c r="F132" i="47"/>
  <c r="I132" i="47" s="1"/>
  <c r="J132" i="47" s="1"/>
  <c r="K132" i="47" s="1"/>
  <c r="F131" i="47"/>
  <c r="I131" i="47" s="1"/>
  <c r="J131" i="47" s="1"/>
  <c r="K131" i="47" s="1"/>
  <c r="I130" i="47"/>
  <c r="J130" i="47" s="1"/>
  <c r="K130" i="47" s="1"/>
  <c r="F130" i="47"/>
  <c r="I129" i="47"/>
  <c r="J129" i="47" s="1"/>
  <c r="K129" i="47" s="1"/>
  <c r="F129" i="47"/>
  <c r="F128" i="47"/>
  <c r="I128" i="47" s="1"/>
  <c r="J128" i="47" s="1"/>
  <c r="K128" i="47" s="1"/>
  <c r="F127" i="47"/>
  <c r="I127" i="47" s="1"/>
  <c r="J127" i="47" s="1"/>
  <c r="K127" i="47" s="1"/>
  <c r="I126" i="47"/>
  <c r="J126" i="47" s="1"/>
  <c r="K126" i="47" s="1"/>
  <c r="F126" i="47"/>
  <c r="I125" i="47"/>
  <c r="J125" i="47" s="1"/>
  <c r="K125" i="47" s="1"/>
  <c r="F125" i="47"/>
  <c r="F124" i="47"/>
  <c r="I124" i="47" s="1"/>
  <c r="J124" i="47" s="1"/>
  <c r="K124" i="47" s="1"/>
  <c r="F123" i="47"/>
  <c r="I123" i="47" s="1"/>
  <c r="J123" i="47" s="1"/>
  <c r="K123" i="47" s="1"/>
  <c r="I122" i="47"/>
  <c r="J122" i="47" s="1"/>
  <c r="K122" i="47" s="1"/>
  <c r="F122" i="47"/>
  <c r="I121" i="47"/>
  <c r="J121" i="47" s="1"/>
  <c r="K121" i="47" s="1"/>
  <c r="F121" i="47"/>
  <c r="F120" i="47"/>
  <c r="I120" i="47" s="1"/>
  <c r="J120" i="47" s="1"/>
  <c r="K120" i="47" s="1"/>
  <c r="F119" i="47"/>
  <c r="I119" i="47" s="1"/>
  <c r="J119" i="47" s="1"/>
  <c r="K119" i="47" s="1"/>
  <c r="I118" i="47"/>
  <c r="J118" i="47" s="1"/>
  <c r="K118" i="47" s="1"/>
  <c r="F118" i="47"/>
  <c r="I117" i="47"/>
  <c r="J117" i="47" s="1"/>
  <c r="K117" i="47" s="1"/>
  <c r="F117" i="47"/>
  <c r="F116" i="47"/>
  <c r="I116" i="47" s="1"/>
  <c r="J116" i="47" s="1"/>
  <c r="K116" i="47" s="1"/>
  <c r="F115" i="47"/>
  <c r="I115" i="47" s="1"/>
  <c r="J115" i="47" s="1"/>
  <c r="K115" i="47" s="1"/>
  <c r="I114" i="47"/>
  <c r="J114" i="47" s="1"/>
  <c r="K114" i="47" s="1"/>
  <c r="F114" i="47"/>
  <c r="I113" i="47"/>
  <c r="J113" i="47" s="1"/>
  <c r="K113" i="47" s="1"/>
  <c r="F113" i="47"/>
  <c r="F112" i="47"/>
  <c r="I112" i="47" s="1"/>
  <c r="J112" i="47" s="1"/>
  <c r="K112" i="47" s="1"/>
  <c r="F111" i="47"/>
  <c r="I111" i="47" s="1"/>
  <c r="J111" i="47" s="1"/>
  <c r="K111" i="47" s="1"/>
  <c r="F110" i="47"/>
  <c r="I110" i="47" s="1"/>
  <c r="J110" i="47" s="1"/>
  <c r="K110" i="47" s="1"/>
  <c r="I109" i="47"/>
  <c r="J109" i="47" s="1"/>
  <c r="K109" i="47" s="1"/>
  <c r="F109" i="47"/>
  <c r="F108" i="47"/>
  <c r="I108" i="47" s="1"/>
  <c r="J108" i="47" s="1"/>
  <c r="K108" i="47" s="1"/>
  <c r="F107" i="47"/>
  <c r="I107" i="47" s="1"/>
  <c r="J107" i="47" s="1"/>
  <c r="K107" i="47" s="1"/>
  <c r="F106" i="47"/>
  <c r="I106" i="47" s="1"/>
  <c r="J106" i="47" s="1"/>
  <c r="K106" i="47" s="1"/>
  <c r="I105" i="47"/>
  <c r="J105" i="47" s="1"/>
  <c r="K105" i="47" s="1"/>
  <c r="F105" i="47"/>
  <c r="F104" i="47"/>
  <c r="I104" i="47" s="1"/>
  <c r="J104" i="47" s="1"/>
  <c r="K104" i="47" s="1"/>
  <c r="F103" i="47"/>
  <c r="I103" i="47" s="1"/>
  <c r="J103" i="47" s="1"/>
  <c r="K103" i="47" s="1"/>
  <c r="F102" i="47"/>
  <c r="I102" i="47" s="1"/>
  <c r="J102" i="47" s="1"/>
  <c r="K102" i="47" s="1"/>
  <c r="I101" i="47"/>
  <c r="J101" i="47" s="1"/>
  <c r="K101" i="47" s="1"/>
  <c r="F101" i="47"/>
  <c r="F100" i="47"/>
  <c r="I100" i="47" s="1"/>
  <c r="J100" i="47" s="1"/>
  <c r="K100" i="47" s="1"/>
  <c r="F99" i="47"/>
  <c r="I99" i="47" s="1"/>
  <c r="J99" i="47" s="1"/>
  <c r="K99" i="47" s="1"/>
  <c r="F98" i="47"/>
  <c r="I98" i="47" s="1"/>
  <c r="J98" i="47" s="1"/>
  <c r="K98" i="47" s="1"/>
  <c r="I97" i="47"/>
  <c r="J97" i="47" s="1"/>
  <c r="K97" i="47" s="1"/>
  <c r="F97" i="47"/>
  <c r="F96" i="47"/>
  <c r="I96" i="47" s="1"/>
  <c r="J96" i="47" s="1"/>
  <c r="K96" i="47" s="1"/>
  <c r="F95" i="47"/>
  <c r="I95" i="47" s="1"/>
  <c r="J95" i="47" s="1"/>
  <c r="K95" i="47" s="1"/>
  <c r="F94" i="47"/>
  <c r="I94" i="47" s="1"/>
  <c r="J94" i="47" s="1"/>
  <c r="K94" i="47" s="1"/>
  <c r="I93" i="47"/>
  <c r="J93" i="47" s="1"/>
  <c r="K93" i="47" s="1"/>
  <c r="F93" i="47"/>
  <c r="F92" i="47"/>
  <c r="I92" i="47" s="1"/>
  <c r="J92" i="47" s="1"/>
  <c r="K92" i="47" s="1"/>
  <c r="F91" i="47"/>
  <c r="I91" i="47" s="1"/>
  <c r="J91" i="47" s="1"/>
  <c r="K91" i="47" s="1"/>
  <c r="F90" i="47"/>
  <c r="I90" i="47" s="1"/>
  <c r="J90" i="47" s="1"/>
  <c r="K90" i="47" s="1"/>
  <c r="F89" i="47"/>
  <c r="I89" i="47" s="1"/>
  <c r="J89" i="47" s="1"/>
  <c r="K89" i="47" s="1"/>
  <c r="F88" i="47"/>
  <c r="I88" i="47" s="1"/>
  <c r="J88" i="47" s="1"/>
  <c r="K88" i="47" s="1"/>
  <c r="I87" i="47"/>
  <c r="J87" i="47" s="1"/>
  <c r="K87" i="47" s="1"/>
  <c r="F87" i="47"/>
  <c r="F86" i="47"/>
  <c r="I86" i="47" s="1"/>
  <c r="J86" i="47" s="1"/>
  <c r="K86" i="47" s="1"/>
  <c r="F85" i="47"/>
  <c r="I85" i="47" s="1"/>
  <c r="J85" i="47" s="1"/>
  <c r="K85" i="47" s="1"/>
  <c r="F84" i="47"/>
  <c r="I84" i="47" s="1"/>
  <c r="J84" i="47" s="1"/>
  <c r="K84" i="47" s="1"/>
  <c r="I83" i="47"/>
  <c r="J83" i="47" s="1"/>
  <c r="K83" i="47" s="1"/>
  <c r="F83" i="47"/>
  <c r="F82" i="47"/>
  <c r="I82" i="47" s="1"/>
  <c r="J82" i="47" s="1"/>
  <c r="K82" i="47" s="1"/>
  <c r="F81" i="47"/>
  <c r="I81" i="47" s="1"/>
  <c r="J81" i="47" s="1"/>
  <c r="K81" i="47" s="1"/>
  <c r="F80" i="47"/>
  <c r="I80" i="47" s="1"/>
  <c r="J80" i="47" s="1"/>
  <c r="K80" i="47" s="1"/>
  <c r="I79" i="47"/>
  <c r="J79" i="47" s="1"/>
  <c r="K79" i="47" s="1"/>
  <c r="F79" i="47"/>
  <c r="F78" i="47"/>
  <c r="I78" i="47" s="1"/>
  <c r="J78" i="47" s="1"/>
  <c r="K78" i="47" s="1"/>
  <c r="F77" i="47"/>
  <c r="I77" i="47" s="1"/>
  <c r="J77" i="47" s="1"/>
  <c r="K77" i="47" s="1"/>
  <c r="F76" i="47"/>
  <c r="I76" i="47" s="1"/>
  <c r="J76" i="47" s="1"/>
  <c r="K76" i="47" s="1"/>
  <c r="I75" i="47"/>
  <c r="J75" i="47" s="1"/>
  <c r="K75" i="47" s="1"/>
  <c r="F75" i="47"/>
  <c r="F74" i="47"/>
  <c r="I74" i="47" s="1"/>
  <c r="J74" i="47" s="1"/>
  <c r="K74" i="47" s="1"/>
  <c r="F73" i="47"/>
  <c r="I73" i="47" s="1"/>
  <c r="J73" i="47" s="1"/>
  <c r="K73" i="47" s="1"/>
  <c r="F72" i="47"/>
  <c r="I72" i="47" s="1"/>
  <c r="J72" i="47" s="1"/>
  <c r="K72" i="47" s="1"/>
  <c r="I71" i="47"/>
  <c r="J71" i="47" s="1"/>
  <c r="K71" i="47" s="1"/>
  <c r="F71" i="47"/>
  <c r="F70" i="47"/>
  <c r="I70" i="47" s="1"/>
  <c r="J70" i="47" s="1"/>
  <c r="K70" i="47" s="1"/>
  <c r="F69" i="47"/>
  <c r="I69" i="47" s="1"/>
  <c r="J69" i="47" s="1"/>
  <c r="K69" i="47" s="1"/>
  <c r="F68" i="47"/>
  <c r="I68" i="47" s="1"/>
  <c r="J68" i="47" s="1"/>
  <c r="K68" i="47" s="1"/>
  <c r="I67" i="47"/>
  <c r="J67" i="47" s="1"/>
  <c r="K67" i="47" s="1"/>
  <c r="F67" i="47"/>
  <c r="F66" i="47"/>
  <c r="I66" i="47" s="1"/>
  <c r="J66" i="47" s="1"/>
  <c r="K66" i="47" s="1"/>
  <c r="F65" i="47"/>
  <c r="I65" i="47" s="1"/>
  <c r="J65" i="47" s="1"/>
  <c r="K65" i="47" s="1"/>
  <c r="F64" i="47"/>
  <c r="I64" i="47" s="1"/>
  <c r="J64" i="47" s="1"/>
  <c r="K64" i="47" s="1"/>
  <c r="F63" i="47"/>
  <c r="I63" i="47" s="1"/>
  <c r="J63" i="47" s="1"/>
  <c r="K63" i="47" s="1"/>
  <c r="F62" i="47"/>
  <c r="I62" i="47" s="1"/>
  <c r="J62" i="47" s="1"/>
  <c r="K62" i="47" s="1"/>
  <c r="F61" i="47"/>
  <c r="I61" i="47" s="1"/>
  <c r="J61" i="47" s="1"/>
  <c r="K61" i="47" s="1"/>
  <c r="F60" i="47"/>
  <c r="I60" i="47" s="1"/>
  <c r="J60" i="47" s="1"/>
  <c r="K60" i="47" s="1"/>
  <c r="F59" i="47"/>
  <c r="I59" i="47" s="1"/>
  <c r="J59" i="47" s="1"/>
  <c r="K59" i="47" s="1"/>
  <c r="F58" i="47"/>
  <c r="I58" i="47" s="1"/>
  <c r="J58" i="47" s="1"/>
  <c r="K58" i="47" s="1"/>
  <c r="F57" i="47"/>
  <c r="I57" i="47" s="1"/>
  <c r="J57" i="47" s="1"/>
  <c r="K57" i="47" s="1"/>
  <c r="F56" i="47"/>
  <c r="I56" i="47" s="1"/>
  <c r="J56" i="47" s="1"/>
  <c r="K56" i="47" s="1"/>
  <c r="F55" i="47"/>
  <c r="I55" i="47" s="1"/>
  <c r="J55" i="47" s="1"/>
  <c r="K55" i="47" s="1"/>
  <c r="F54" i="47"/>
  <c r="I54" i="47" s="1"/>
  <c r="J54" i="47" s="1"/>
  <c r="K54" i="47" s="1"/>
  <c r="I53" i="47"/>
  <c r="J53" i="47" s="1"/>
  <c r="K53" i="47" s="1"/>
  <c r="F53" i="47"/>
  <c r="J52" i="47"/>
  <c r="K52" i="47" s="1"/>
  <c r="F52" i="47"/>
  <c r="I52" i="47" s="1"/>
  <c r="I51" i="47"/>
  <c r="J51" i="47" s="1"/>
  <c r="K51" i="47" s="1"/>
  <c r="F51" i="47"/>
  <c r="F50" i="47"/>
  <c r="I50" i="47" s="1"/>
  <c r="J50" i="47" s="1"/>
  <c r="K50" i="47" s="1"/>
  <c r="F49" i="47"/>
  <c r="I49" i="47" s="1"/>
  <c r="J49" i="47" s="1"/>
  <c r="K49" i="47" s="1"/>
  <c r="F48" i="47"/>
  <c r="I48" i="47" s="1"/>
  <c r="J48" i="47" s="1"/>
  <c r="K48" i="47" s="1"/>
  <c r="F47" i="47"/>
  <c r="I47" i="47" s="1"/>
  <c r="J47" i="47" s="1"/>
  <c r="K47" i="47" s="1"/>
  <c r="F46" i="47"/>
  <c r="I46" i="47" s="1"/>
  <c r="J46" i="47" s="1"/>
  <c r="K46" i="47" s="1"/>
  <c r="I45" i="47"/>
  <c r="J45" i="47" s="1"/>
  <c r="K45" i="47" s="1"/>
  <c r="F45" i="47"/>
  <c r="J44" i="47"/>
  <c r="K44" i="47" s="1"/>
  <c r="F44" i="47"/>
  <c r="I44" i="47" s="1"/>
  <c r="I43" i="47"/>
  <c r="J43" i="47" s="1"/>
  <c r="K43" i="47" s="1"/>
  <c r="F43" i="47"/>
  <c r="F42" i="47"/>
  <c r="I42" i="47" s="1"/>
  <c r="J42" i="47" s="1"/>
  <c r="K42" i="47" s="1"/>
  <c r="F41" i="47"/>
  <c r="I41" i="47" s="1"/>
  <c r="J41" i="47" s="1"/>
  <c r="K41" i="47" s="1"/>
  <c r="F40" i="47"/>
  <c r="I40" i="47" s="1"/>
  <c r="J40" i="47" s="1"/>
  <c r="K40" i="47" s="1"/>
  <c r="F39" i="47"/>
  <c r="I39" i="47" s="1"/>
  <c r="J39" i="47" s="1"/>
  <c r="K39" i="47" s="1"/>
  <c r="F38" i="47"/>
  <c r="I38" i="47" s="1"/>
  <c r="J38" i="47" s="1"/>
  <c r="K38" i="47" s="1"/>
  <c r="I37" i="47"/>
  <c r="J37" i="47" s="1"/>
  <c r="K37" i="47" s="1"/>
  <c r="F37" i="47"/>
  <c r="J36" i="47"/>
  <c r="K36" i="47" s="1"/>
  <c r="F36" i="47"/>
  <c r="I36" i="47" s="1"/>
  <c r="I35" i="47"/>
  <c r="J35" i="47" s="1"/>
  <c r="K35" i="47" s="1"/>
  <c r="F35" i="47"/>
  <c r="F34" i="47"/>
  <c r="I34" i="47" s="1"/>
  <c r="J34" i="47" s="1"/>
  <c r="K34" i="47" s="1"/>
  <c r="F33" i="47"/>
  <c r="I33" i="47" s="1"/>
  <c r="J33" i="47" s="1"/>
  <c r="K33" i="47" s="1"/>
  <c r="F32" i="47"/>
  <c r="I32" i="47" s="1"/>
  <c r="J32" i="47" s="1"/>
  <c r="K32" i="47" s="1"/>
  <c r="F31" i="47"/>
  <c r="I31" i="47" s="1"/>
  <c r="J31" i="47" s="1"/>
  <c r="K31" i="47" s="1"/>
  <c r="F30" i="47"/>
  <c r="I30" i="47" s="1"/>
  <c r="J30" i="47" s="1"/>
  <c r="K30" i="47" s="1"/>
  <c r="I29" i="47"/>
  <c r="J29" i="47" s="1"/>
  <c r="K29" i="47" s="1"/>
  <c r="F29" i="47"/>
  <c r="J28" i="47"/>
  <c r="K28" i="47" s="1"/>
  <c r="F28" i="47"/>
  <c r="I28" i="47" s="1"/>
  <c r="I27" i="47"/>
  <c r="J27" i="47" s="1"/>
  <c r="K27" i="47" s="1"/>
  <c r="F27" i="47"/>
  <c r="F26" i="47"/>
  <c r="I26" i="47" s="1"/>
  <c r="J26" i="47" s="1"/>
  <c r="K26" i="47" s="1"/>
  <c r="F25" i="47"/>
  <c r="I25" i="47" s="1"/>
  <c r="J25" i="47" s="1"/>
  <c r="K25" i="47" s="1"/>
  <c r="F24" i="47"/>
  <c r="I24" i="47" s="1"/>
  <c r="J24" i="47" s="1"/>
  <c r="K24" i="47" s="1"/>
  <c r="F23" i="47"/>
  <c r="I23" i="47" s="1"/>
  <c r="J23" i="47" s="1"/>
  <c r="K23" i="47" s="1"/>
  <c r="F22" i="47"/>
  <c r="I22" i="47" s="1"/>
  <c r="J22" i="47" s="1"/>
  <c r="K22" i="47" s="1"/>
  <c r="I21" i="47"/>
  <c r="J21" i="47" s="1"/>
  <c r="K21" i="47" s="1"/>
  <c r="F21" i="47"/>
  <c r="J20" i="47"/>
  <c r="K20" i="47" s="1"/>
  <c r="F20" i="47"/>
  <c r="I20" i="47" s="1"/>
  <c r="I19" i="47"/>
  <c r="J19" i="47" s="1"/>
  <c r="K19" i="47" s="1"/>
  <c r="F19" i="47"/>
  <c r="F18" i="47"/>
  <c r="I18" i="47" s="1"/>
  <c r="J18" i="47" s="1"/>
  <c r="K18" i="47" s="1"/>
  <c r="F17" i="47"/>
  <c r="I17" i="47" s="1"/>
  <c r="J17" i="47" s="1"/>
  <c r="K17" i="47" s="1"/>
  <c r="F16" i="47"/>
  <c r="I16" i="47" s="1"/>
  <c r="J16" i="47" s="1"/>
  <c r="K16" i="47" s="1"/>
  <c r="I15" i="47"/>
  <c r="J15" i="47" s="1"/>
  <c r="K15" i="47" s="1"/>
  <c r="F15" i="47"/>
  <c r="F14" i="47"/>
  <c r="I14" i="47" s="1"/>
  <c r="J14" i="47" s="1"/>
  <c r="K14" i="47" s="1"/>
  <c r="F13" i="47"/>
  <c r="I13" i="47" s="1"/>
  <c r="J13" i="47" s="1"/>
  <c r="K13" i="47" s="1"/>
  <c r="F12" i="47"/>
  <c r="I12" i="47" s="1"/>
  <c r="J12" i="47" s="1"/>
  <c r="K12" i="47" s="1"/>
  <c r="I11" i="47"/>
  <c r="J11" i="47" s="1"/>
  <c r="K11" i="47" s="1"/>
  <c r="F11" i="47"/>
  <c r="F10" i="47"/>
  <c r="I10" i="47" s="1"/>
  <c r="J10" i="47" s="1"/>
  <c r="K10" i="47" s="1"/>
  <c r="F9" i="47"/>
  <c r="I9" i="47" s="1"/>
  <c r="J9" i="47" s="1"/>
  <c r="K9" i="47" s="1"/>
  <c r="F8" i="47"/>
  <c r="I8" i="47" s="1"/>
  <c r="J8" i="47" s="1"/>
  <c r="K8" i="47" s="1"/>
  <c r="I7" i="47"/>
  <c r="J7" i="47" s="1"/>
  <c r="K7" i="47" s="1"/>
  <c r="F7" i="47"/>
  <c r="F6" i="47"/>
  <c r="I6" i="47" s="1"/>
  <c r="J6" i="47" s="1"/>
  <c r="K6" i="47" s="1"/>
  <c r="F5" i="47"/>
  <c r="I5" i="47" s="1"/>
  <c r="J5" i="47" s="1"/>
  <c r="K5" i="47" s="1"/>
  <c r="F4" i="47"/>
  <c r="I4" i="47" s="1"/>
  <c r="J4" i="47" s="1"/>
  <c r="K4" i="47" s="1"/>
  <c r="I3" i="47"/>
  <c r="J3" i="47" s="1"/>
  <c r="K3" i="47" s="1"/>
  <c r="F3" i="47"/>
  <c r="F2" i="47"/>
  <c r="I2" i="47" s="1"/>
  <c r="J2" i="47" s="1"/>
  <c r="K2" i="47" s="1"/>
  <c r="K3" i="49" l="1"/>
  <c r="M3" i="49"/>
  <c r="K7" i="49"/>
  <c r="M7" i="49"/>
  <c r="K11" i="49"/>
  <c r="M11" i="49"/>
  <c r="K15" i="49"/>
  <c r="M15" i="49"/>
  <c r="K56" i="49"/>
  <c r="M56" i="49"/>
  <c r="K17" i="49"/>
  <c r="M17" i="49"/>
  <c r="K57" i="49"/>
  <c r="M57" i="49"/>
  <c r="K61" i="49"/>
  <c r="M61" i="49"/>
  <c r="K65" i="49"/>
  <c r="M65" i="49"/>
  <c r="K69" i="49"/>
  <c r="M69" i="49"/>
  <c r="K73" i="49"/>
  <c r="M73" i="49"/>
  <c r="K77" i="49"/>
  <c r="M77" i="49"/>
  <c r="K35" i="51"/>
  <c r="M35" i="51"/>
  <c r="I100" i="48"/>
  <c r="K18" i="49"/>
  <c r="M18" i="49"/>
  <c r="K22" i="49"/>
  <c r="M22" i="49"/>
  <c r="K26" i="49"/>
  <c r="M26" i="49"/>
  <c r="K30" i="49"/>
  <c r="M30" i="49"/>
  <c r="K34" i="49"/>
  <c r="M34" i="49"/>
  <c r="K38" i="49"/>
  <c r="M38" i="49"/>
  <c r="K42" i="49"/>
  <c r="M42" i="49"/>
  <c r="K46" i="49"/>
  <c r="M46" i="49"/>
  <c r="K50" i="49"/>
  <c r="M50" i="49"/>
  <c r="K54" i="49"/>
  <c r="M54" i="49"/>
  <c r="M89" i="49"/>
  <c r="M92" i="49"/>
  <c r="M88" i="49"/>
  <c r="M84" i="49"/>
  <c r="M80" i="49"/>
  <c r="M76" i="49"/>
  <c r="M72" i="49"/>
  <c r="M68" i="49"/>
  <c r="M64" i="49"/>
  <c r="M60" i="49"/>
  <c r="M52" i="49"/>
  <c r="M48" i="49"/>
  <c r="M44" i="49"/>
  <c r="M40" i="49"/>
  <c r="M36" i="49"/>
  <c r="M32" i="49"/>
  <c r="M28" i="49"/>
  <c r="M24" i="49"/>
  <c r="M20" i="49"/>
  <c r="M16" i="49"/>
  <c r="M12" i="49"/>
  <c r="M8" i="49"/>
  <c r="M4" i="49"/>
  <c r="M93" i="49" s="1"/>
  <c r="M57" i="51"/>
  <c r="M47" i="51"/>
  <c r="M39" i="51"/>
  <c r="M27" i="51"/>
  <c r="M11" i="51"/>
  <c r="M41" i="51"/>
  <c r="M91" i="49"/>
  <c r="M87" i="49"/>
  <c r="M83" i="49"/>
  <c r="M79" i="49"/>
  <c r="M75" i="49"/>
  <c r="M71" i="49"/>
  <c r="M67" i="49"/>
  <c r="M63" i="49"/>
  <c r="M59" i="49"/>
  <c r="M55" i="49"/>
  <c r="M51" i="49"/>
  <c r="M47" i="49"/>
  <c r="M43" i="49"/>
  <c r="M39" i="49"/>
  <c r="M35" i="49"/>
  <c r="M31" i="49"/>
  <c r="M27" i="49"/>
  <c r="M23" i="49"/>
  <c r="M19" i="49"/>
  <c r="M55" i="51"/>
  <c r="M43" i="51"/>
  <c r="M26" i="51"/>
  <c r="M7" i="51"/>
  <c r="J2" i="48"/>
  <c r="M90" i="49"/>
  <c r="M86" i="49"/>
  <c r="M82" i="49"/>
  <c r="M78" i="49"/>
  <c r="M74" i="49"/>
  <c r="M70" i="49"/>
  <c r="M66" i="49"/>
  <c r="M62" i="49"/>
  <c r="M58" i="49"/>
  <c r="M14" i="49"/>
  <c r="M10" i="49"/>
  <c r="M6" i="49"/>
  <c r="M51" i="51"/>
  <c r="M42" i="51"/>
  <c r="M34" i="51"/>
  <c r="M19" i="51"/>
  <c r="K13" i="51"/>
  <c r="M13" i="51"/>
  <c r="K50" i="51"/>
  <c r="M50" i="51"/>
  <c r="K36" i="51"/>
  <c r="M36" i="51"/>
  <c r="K30" i="51"/>
  <c r="M30" i="51"/>
  <c r="K53" i="51"/>
  <c r="M53" i="51"/>
  <c r="K6" i="51"/>
  <c r="M6" i="51"/>
  <c r="M25" i="51"/>
  <c r="M17" i="51"/>
  <c r="M9" i="51"/>
  <c r="M56" i="51"/>
  <c r="M48" i="51"/>
  <c r="M40" i="51"/>
  <c r="M32" i="51"/>
  <c r="M24" i="51"/>
  <c r="M16" i="51"/>
  <c r="M8" i="51"/>
  <c r="M31" i="51"/>
  <c r="M23" i="51"/>
  <c r="M15" i="51"/>
  <c r="M54" i="51"/>
  <c r="M46" i="51"/>
  <c r="M38" i="51"/>
  <c r="M22" i="51"/>
  <c r="M14" i="51"/>
  <c r="M45" i="51"/>
  <c r="M37" i="51"/>
  <c r="M29" i="51"/>
  <c r="M21" i="51"/>
  <c r="M5" i="51"/>
  <c r="M52" i="51"/>
  <c r="M44" i="51"/>
  <c r="M28" i="51"/>
  <c r="M20" i="51"/>
  <c r="M12" i="51"/>
  <c r="M4" i="51"/>
  <c r="M58" i="51"/>
  <c r="M10" i="51"/>
  <c r="M2" i="51"/>
  <c r="M3" i="51"/>
  <c r="I65" i="50"/>
  <c r="J65" i="50"/>
  <c r="K5" i="50"/>
  <c r="K65" i="50" s="1"/>
  <c r="J60" i="51"/>
  <c r="B15" i="4" s="1"/>
  <c r="I60" i="51"/>
  <c r="I93" i="49"/>
  <c r="J5" i="48"/>
  <c r="K151" i="47"/>
  <c r="K2" i="48" l="1"/>
  <c r="J100" i="48"/>
  <c r="K93" i="49"/>
  <c r="M60" i="51"/>
  <c r="K60" i="51"/>
  <c r="J93" i="49"/>
  <c r="B14" i="4" s="1"/>
  <c r="K5" i="48"/>
  <c r="E47" i="34"/>
  <c r="J47" i="34" s="1"/>
  <c r="E34" i="34"/>
  <c r="E35" i="34"/>
  <c r="E36" i="34"/>
  <c r="J36" i="34" s="1"/>
  <c r="E37" i="34"/>
  <c r="J37" i="34" s="1"/>
  <c r="E38" i="34"/>
  <c r="J38" i="34" s="1"/>
  <c r="E39" i="34"/>
  <c r="J39" i="34" s="1"/>
  <c r="E40" i="34"/>
  <c r="J40" i="34" s="1"/>
  <c r="E41" i="34"/>
  <c r="J41" i="34" s="1"/>
  <c r="E42" i="34"/>
  <c r="E43" i="34"/>
  <c r="E44" i="34"/>
  <c r="J44" i="34" s="1"/>
  <c r="E45" i="34"/>
  <c r="J45" i="34" s="1"/>
  <c r="E46" i="34"/>
  <c r="J46" i="34" s="1"/>
  <c r="E33" i="34"/>
  <c r="J33" i="34" s="1"/>
  <c r="I30" i="34"/>
  <c r="J30" i="34" s="1"/>
  <c r="E30" i="34"/>
  <c r="E31" i="34"/>
  <c r="E32" i="34"/>
  <c r="J32" i="34" s="1"/>
  <c r="E29" i="34"/>
  <c r="J29" i="34" s="1"/>
  <c r="M29" i="34" s="1"/>
  <c r="H48" i="34"/>
  <c r="G48" i="34"/>
  <c r="F48" i="34"/>
  <c r="D48" i="34"/>
  <c r="C48" i="34"/>
  <c r="J43" i="34"/>
  <c r="J42" i="34"/>
  <c r="J35" i="34"/>
  <c r="J34" i="34"/>
  <c r="J31" i="34"/>
  <c r="I48" i="34"/>
  <c r="I4" i="34"/>
  <c r="I22" i="34" s="1"/>
  <c r="D22" i="34"/>
  <c r="F22" i="34"/>
  <c r="G22" i="34"/>
  <c r="H22" i="34"/>
  <c r="E21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6" i="34"/>
  <c r="E5" i="34"/>
  <c r="E22" i="34" s="1"/>
  <c r="E4" i="34"/>
  <c r="E3" i="34"/>
  <c r="J3" i="34" s="1"/>
  <c r="M3" i="34" s="1"/>
  <c r="K100" i="48" l="1"/>
  <c r="K33" i="34"/>
  <c r="M33" i="34"/>
  <c r="O33" i="34" s="1"/>
  <c r="K41" i="34"/>
  <c r="M41" i="34"/>
  <c r="O41" i="34" s="1"/>
  <c r="K47" i="34"/>
  <c r="M47" i="34"/>
  <c r="O47" i="34" s="1"/>
  <c r="K31" i="34"/>
  <c r="M31" i="34"/>
  <c r="O31" i="34" s="1"/>
  <c r="K45" i="34"/>
  <c r="M45" i="34"/>
  <c r="O45" i="34" s="1"/>
  <c r="K30" i="34"/>
  <c r="M30" i="34"/>
  <c r="O30" i="34" s="1"/>
  <c r="K39" i="34"/>
  <c r="M39" i="34"/>
  <c r="O39" i="34" s="1"/>
  <c r="K37" i="34"/>
  <c r="M37" i="34"/>
  <c r="O37" i="34" s="1"/>
  <c r="K46" i="34"/>
  <c r="M46" i="34"/>
  <c r="O46" i="34" s="1"/>
  <c r="K38" i="34"/>
  <c r="M38" i="34"/>
  <c r="O38" i="34" s="1"/>
  <c r="K42" i="34"/>
  <c r="M42" i="34"/>
  <c r="O42" i="34" s="1"/>
  <c r="K44" i="34"/>
  <c r="M44" i="34"/>
  <c r="O44" i="34" s="1"/>
  <c r="K34" i="34"/>
  <c r="M34" i="34"/>
  <c r="O34" i="34" s="1"/>
  <c r="K35" i="34"/>
  <c r="M35" i="34"/>
  <c r="O35" i="34" s="1"/>
  <c r="K40" i="34"/>
  <c r="M40" i="34"/>
  <c r="O40" i="34" s="1"/>
  <c r="K36" i="34"/>
  <c r="M36" i="34"/>
  <c r="O36" i="34" s="1"/>
  <c r="O3" i="34"/>
  <c r="K43" i="34"/>
  <c r="M43" i="34"/>
  <c r="O43" i="34" s="1"/>
  <c r="O29" i="34"/>
  <c r="K32" i="34"/>
  <c r="M32" i="34"/>
  <c r="O32" i="34" s="1"/>
  <c r="E48" i="34"/>
  <c r="J48" i="34"/>
  <c r="C58" i="34" s="1"/>
  <c r="K29" i="34"/>
  <c r="M48" i="34" l="1"/>
  <c r="O48" i="34"/>
  <c r="K48" i="34"/>
  <c r="F58" i="34"/>
  <c r="F59" i="34" s="1"/>
  <c r="D58" i="34"/>
  <c r="E15" i="4"/>
  <c r="H59" i="34" l="1"/>
  <c r="G59" i="34" s="1"/>
  <c r="N48" i="34"/>
  <c r="H58" i="34"/>
  <c r="M49" i="34"/>
  <c r="O49" i="34" s="1"/>
  <c r="O50" i="34" s="1"/>
  <c r="J17" i="34"/>
  <c r="J20" i="34"/>
  <c r="J19" i="34"/>
  <c r="J18" i="34"/>
  <c r="J16" i="34"/>
  <c r="J15" i="34"/>
  <c r="J14" i="34"/>
  <c r="J13" i="34"/>
  <c r="J12" i="34"/>
  <c r="J11" i="34"/>
  <c r="J9" i="34"/>
  <c r="J8" i="34"/>
  <c r="J4" i="34"/>
  <c r="M4" i="34" s="1"/>
  <c r="K3" i="34"/>
  <c r="J6" i="34"/>
  <c r="J7" i="34"/>
  <c r="J5" i="34"/>
  <c r="J10" i="34"/>
  <c r="J21" i="34"/>
  <c r="F8" i="26"/>
  <c r="F7" i="26"/>
  <c r="F4" i="26"/>
  <c r="F5" i="26"/>
  <c r="F3" i="26"/>
  <c r="E14" i="4"/>
  <c r="F6" i="26"/>
  <c r="F9" i="26"/>
  <c r="E10" i="26"/>
  <c r="B2" i="4" s="1"/>
  <c r="B10" i="4" s="1"/>
  <c r="B30" i="4" s="1"/>
  <c r="E55" i="10"/>
  <c r="K55" i="10" s="1"/>
  <c r="D55" i="10"/>
  <c r="J55" i="10"/>
  <c r="C55" i="10"/>
  <c r="I55" i="10" s="1"/>
  <c r="E54" i="10"/>
  <c r="K54" i="10" s="1"/>
  <c r="D54" i="10"/>
  <c r="J54" i="10" s="1"/>
  <c r="C54" i="10"/>
  <c r="I54" i="10" s="1"/>
  <c r="D53" i="10"/>
  <c r="J53" i="10" s="1"/>
  <c r="C53" i="10"/>
  <c r="I53" i="10" s="1"/>
  <c r="E53" i="10"/>
  <c r="K53" i="10" s="1"/>
  <c r="E52" i="10"/>
  <c r="K52" i="10" s="1"/>
  <c r="D52" i="10"/>
  <c r="J52" i="10" s="1"/>
  <c r="C52" i="10"/>
  <c r="I52" i="10" s="1"/>
  <c r="E51" i="10"/>
  <c r="K51" i="10" s="1"/>
  <c r="D51" i="10"/>
  <c r="J51" i="10" s="1"/>
  <c r="C51" i="10"/>
  <c r="I51" i="10" s="1"/>
  <c r="D50" i="10"/>
  <c r="J50" i="10" s="1"/>
  <c r="C50" i="10"/>
  <c r="I50" i="10" s="1"/>
  <c r="E50" i="10"/>
  <c r="K50" i="10" s="1"/>
  <c r="C49" i="10"/>
  <c r="I49" i="10" s="1"/>
  <c r="D49" i="10"/>
  <c r="J49" i="10"/>
  <c r="E49" i="10"/>
  <c r="K49" i="10" s="1"/>
  <c r="E48" i="10"/>
  <c r="K48" i="10" s="1"/>
  <c r="D48" i="10"/>
  <c r="J48" i="10" s="1"/>
  <c r="C48" i="10"/>
  <c r="I48" i="10" s="1"/>
  <c r="E47" i="10"/>
  <c r="K47" i="10" s="1"/>
  <c r="D47" i="10"/>
  <c r="J47" i="10" s="1"/>
  <c r="C47" i="10"/>
  <c r="I47" i="10" s="1"/>
  <c r="E46" i="10"/>
  <c r="K46" i="10" s="1"/>
  <c r="D46" i="10"/>
  <c r="J46" i="10"/>
  <c r="C46" i="10"/>
  <c r="I46" i="10" s="1"/>
  <c r="D45" i="10"/>
  <c r="J45" i="10" s="1"/>
  <c r="C45" i="10"/>
  <c r="I45" i="10" s="1"/>
  <c r="E45" i="10"/>
  <c r="K45" i="10" s="1"/>
  <c r="E44" i="10"/>
  <c r="K44" i="10"/>
  <c r="D44" i="10"/>
  <c r="J44" i="10"/>
  <c r="C44" i="10"/>
  <c r="I44" i="10"/>
  <c r="E43" i="10"/>
  <c r="K43" i="10" s="1"/>
  <c r="D43" i="10"/>
  <c r="J43" i="10" s="1"/>
  <c r="C43" i="10"/>
  <c r="I43" i="10" s="1"/>
  <c r="D42" i="10"/>
  <c r="J42" i="10" s="1"/>
  <c r="E42" i="10"/>
  <c r="K42" i="10" s="1"/>
  <c r="C42" i="10"/>
  <c r="I42" i="10" s="1"/>
  <c r="D41" i="10"/>
  <c r="J41" i="10"/>
  <c r="C41" i="10"/>
  <c r="I41" i="10"/>
  <c r="E41" i="10"/>
  <c r="K41" i="10"/>
  <c r="C40" i="10"/>
  <c r="I40" i="10" s="1"/>
  <c r="E40" i="10"/>
  <c r="K40" i="10" s="1"/>
  <c r="D40" i="10"/>
  <c r="J40" i="10" s="1"/>
  <c r="E39" i="10"/>
  <c r="K39" i="10" s="1"/>
  <c r="D39" i="10"/>
  <c r="J39" i="10" s="1"/>
  <c r="C39" i="10"/>
  <c r="I39" i="10" s="1"/>
  <c r="D38" i="10"/>
  <c r="J38" i="10" s="1"/>
  <c r="E38" i="10"/>
  <c r="K38" i="10" s="1"/>
  <c r="C38" i="10"/>
  <c r="I38" i="10" s="1"/>
  <c r="D37" i="10"/>
  <c r="J37" i="10" s="1"/>
  <c r="M37" i="10" s="1"/>
  <c r="C37" i="10"/>
  <c r="I37" i="10" s="1"/>
  <c r="E37" i="10"/>
  <c r="K37" i="10" s="1"/>
  <c r="E36" i="10"/>
  <c r="K36" i="10"/>
  <c r="C36" i="10"/>
  <c r="I36" i="10"/>
  <c r="D36" i="10"/>
  <c r="J36" i="10"/>
  <c r="E35" i="10"/>
  <c r="K35" i="10"/>
  <c r="D35" i="10"/>
  <c r="J35" i="10"/>
  <c r="M35" i="10" s="1"/>
  <c r="C35" i="10"/>
  <c r="I35" i="10"/>
  <c r="E34" i="10"/>
  <c r="K34" i="10"/>
  <c r="D34" i="10"/>
  <c r="J34" i="10"/>
  <c r="C34" i="10"/>
  <c r="I34" i="10"/>
  <c r="C33" i="10"/>
  <c r="I33" i="10" s="1"/>
  <c r="D33" i="10"/>
  <c r="J33" i="10" s="1"/>
  <c r="E33" i="10"/>
  <c r="K33" i="10" s="1"/>
  <c r="C32" i="10"/>
  <c r="I32" i="10" s="1"/>
  <c r="E32" i="10"/>
  <c r="K32" i="10" s="1"/>
  <c r="D32" i="10"/>
  <c r="J32" i="10" s="1"/>
  <c r="E31" i="10"/>
  <c r="K31" i="10" s="1"/>
  <c r="I31" i="10"/>
  <c r="M31" i="10" s="1"/>
  <c r="D31" i="10"/>
  <c r="J31" i="10" s="1"/>
  <c r="I30" i="10"/>
  <c r="E30" i="10"/>
  <c r="K30" i="10"/>
  <c r="D30" i="10"/>
  <c r="J30" i="10"/>
  <c r="E29" i="10"/>
  <c r="K29" i="10" s="1"/>
  <c r="I29" i="10"/>
  <c r="D29" i="10"/>
  <c r="J29" i="10"/>
  <c r="I28" i="10"/>
  <c r="E28" i="10"/>
  <c r="K28" i="10" s="1"/>
  <c r="M28" i="10" s="1"/>
  <c r="D28" i="10"/>
  <c r="J28" i="10" s="1"/>
  <c r="E27" i="10"/>
  <c r="K27" i="10"/>
  <c r="I27" i="10"/>
  <c r="D27" i="10"/>
  <c r="J27" i="10" s="1"/>
  <c r="I26" i="10"/>
  <c r="D26" i="10"/>
  <c r="J26" i="10" s="1"/>
  <c r="E26" i="10"/>
  <c r="K26" i="10" s="1"/>
  <c r="E25" i="10"/>
  <c r="K25" i="10" s="1"/>
  <c r="D25" i="10"/>
  <c r="J25" i="10" s="1"/>
  <c r="I25" i="10"/>
  <c r="I24" i="10"/>
  <c r="D24" i="10"/>
  <c r="J24" i="10" s="1"/>
  <c r="E24" i="10"/>
  <c r="K24" i="10" s="1"/>
  <c r="E23" i="10"/>
  <c r="K23" i="10" s="1"/>
  <c r="I23" i="10"/>
  <c r="D23" i="10"/>
  <c r="J23" i="10" s="1"/>
  <c r="I22" i="10"/>
  <c r="E22" i="10"/>
  <c r="K22" i="10" s="1"/>
  <c r="D22" i="10"/>
  <c r="J22" i="10" s="1"/>
  <c r="E21" i="10"/>
  <c r="K21" i="10" s="1"/>
  <c r="I21" i="10"/>
  <c r="D21" i="10"/>
  <c r="J21" i="10" s="1"/>
  <c r="I20" i="10"/>
  <c r="D20" i="10"/>
  <c r="J20" i="10" s="1"/>
  <c r="E20" i="10"/>
  <c r="K20" i="10"/>
  <c r="E19" i="10"/>
  <c r="K19" i="10" s="1"/>
  <c r="I19" i="10"/>
  <c r="D19" i="10"/>
  <c r="J19" i="10"/>
  <c r="I18" i="10"/>
  <c r="D18" i="10"/>
  <c r="J18" i="10" s="1"/>
  <c r="E18" i="10"/>
  <c r="K18" i="10" s="1"/>
  <c r="M18" i="10"/>
  <c r="E17" i="10"/>
  <c r="K17" i="10" s="1"/>
  <c r="D17" i="10"/>
  <c r="J17" i="10"/>
  <c r="I17" i="10"/>
  <c r="I16" i="10"/>
  <c r="D16" i="10"/>
  <c r="J16" i="10"/>
  <c r="E16" i="10"/>
  <c r="K16" i="10"/>
  <c r="E15" i="10"/>
  <c r="K15" i="10" s="1"/>
  <c r="I15" i="10"/>
  <c r="M15" i="10" s="1"/>
  <c r="D15" i="10"/>
  <c r="J15" i="10"/>
  <c r="I14" i="10"/>
  <c r="E14" i="10"/>
  <c r="K14" i="10" s="1"/>
  <c r="D14" i="10"/>
  <c r="J14" i="10" s="1"/>
  <c r="E13" i="10"/>
  <c r="K13" i="10" s="1"/>
  <c r="I13" i="10"/>
  <c r="D13" i="10"/>
  <c r="J13" i="10" s="1"/>
  <c r="I12" i="10"/>
  <c r="D12" i="10"/>
  <c r="J12" i="10"/>
  <c r="E12" i="10"/>
  <c r="K12" i="10" s="1"/>
  <c r="E11" i="10"/>
  <c r="K11" i="10" s="1"/>
  <c r="I11" i="10"/>
  <c r="D11" i="10"/>
  <c r="J11" i="10" s="1"/>
  <c r="I10" i="10"/>
  <c r="D10" i="10"/>
  <c r="J10" i="10" s="1"/>
  <c r="E10" i="10"/>
  <c r="K10" i="10" s="1"/>
  <c r="E9" i="10"/>
  <c r="K9" i="10" s="1"/>
  <c r="D9" i="10"/>
  <c r="J9" i="10" s="1"/>
  <c r="I9" i="10"/>
  <c r="I8" i="10"/>
  <c r="D8" i="10"/>
  <c r="J8" i="10" s="1"/>
  <c r="E8" i="10"/>
  <c r="K8" i="10" s="1"/>
  <c r="F7" i="10"/>
  <c r="L7" i="10" s="1"/>
  <c r="I7" i="10"/>
  <c r="E7" i="10"/>
  <c r="K7" i="10" s="1"/>
  <c r="D7" i="10"/>
  <c r="J7" i="10" s="1"/>
  <c r="E6" i="10"/>
  <c r="K6" i="10" s="1"/>
  <c r="D6" i="10"/>
  <c r="J6" i="10" s="1"/>
  <c r="I6" i="10"/>
  <c r="I5" i="10"/>
  <c r="D5" i="10"/>
  <c r="J5" i="10" s="1"/>
  <c r="E5" i="10"/>
  <c r="K5" i="10" s="1"/>
  <c r="E4" i="10"/>
  <c r="K4" i="10" s="1"/>
  <c r="D4" i="10"/>
  <c r="J4" i="10" s="1"/>
  <c r="I4" i="10"/>
  <c r="I3" i="10"/>
  <c r="D3" i="10"/>
  <c r="J3" i="10" s="1"/>
  <c r="E3" i="10"/>
  <c r="K3" i="10" s="1"/>
  <c r="E2" i="10"/>
  <c r="K2" i="10" s="1"/>
  <c r="I2" i="10"/>
  <c r="D2" i="10"/>
  <c r="J2" i="10" s="1"/>
  <c r="D8" i="4"/>
  <c r="C8" i="4" s="1"/>
  <c r="M48" i="10" l="1"/>
  <c r="M17" i="10"/>
  <c r="M52" i="10"/>
  <c r="G58" i="34"/>
  <c r="K5" i="34"/>
  <c r="M5" i="34"/>
  <c r="O5" i="34" s="1"/>
  <c r="K12" i="34"/>
  <c r="M12" i="34"/>
  <c r="O12" i="34" s="1"/>
  <c r="K17" i="34"/>
  <c r="M17" i="34"/>
  <c r="O17" i="34" s="1"/>
  <c r="K6" i="34"/>
  <c r="M6" i="34"/>
  <c r="O6" i="34" s="1"/>
  <c r="M50" i="34"/>
  <c r="N50" i="34" s="1"/>
  <c r="O4" i="34"/>
  <c r="K16" i="34"/>
  <c r="M16" i="34"/>
  <c r="O16" i="34" s="1"/>
  <c r="K8" i="34"/>
  <c r="M8" i="34"/>
  <c r="O8" i="34" s="1"/>
  <c r="K18" i="34"/>
  <c r="M18" i="34"/>
  <c r="O18" i="34" s="1"/>
  <c r="K7" i="34"/>
  <c r="M7" i="34"/>
  <c r="O7" i="34" s="1"/>
  <c r="K21" i="34"/>
  <c r="M21" i="34"/>
  <c r="O21" i="34" s="1"/>
  <c r="K9" i="34"/>
  <c r="M9" i="34"/>
  <c r="O9" i="34" s="1"/>
  <c r="K19" i="34"/>
  <c r="M19" i="34"/>
  <c r="O19" i="34" s="1"/>
  <c r="K13" i="34"/>
  <c r="M13" i="34"/>
  <c r="O13" i="34" s="1"/>
  <c r="K14" i="34"/>
  <c r="M14" i="34"/>
  <c r="O14" i="34" s="1"/>
  <c r="K15" i="34"/>
  <c r="M15" i="34"/>
  <c r="O15" i="34" s="1"/>
  <c r="K10" i="34"/>
  <c r="M10" i="34"/>
  <c r="O10" i="34" s="1"/>
  <c r="K11" i="34"/>
  <c r="M11" i="34"/>
  <c r="O11" i="34" s="1"/>
  <c r="K20" i="34"/>
  <c r="M20" i="34"/>
  <c r="O20" i="34" s="1"/>
  <c r="K4" i="34"/>
  <c r="J22" i="34"/>
  <c r="C56" i="34" s="1"/>
  <c r="C61" i="34" s="1"/>
  <c r="M26" i="10"/>
  <c r="M45" i="10"/>
  <c r="M3" i="10"/>
  <c r="M21" i="10"/>
  <c r="M22" i="10"/>
  <c r="M33" i="10"/>
  <c r="M8" i="10"/>
  <c r="M32" i="10"/>
  <c r="M38" i="10"/>
  <c r="M39" i="10"/>
  <c r="M2" i="10"/>
  <c r="M4" i="10"/>
  <c r="M6" i="10"/>
  <c r="M9" i="10"/>
  <c r="M27" i="10"/>
  <c r="M36" i="10"/>
  <c r="M42" i="10"/>
  <c r="M46" i="10"/>
  <c r="M14" i="10"/>
  <c r="M40" i="10"/>
  <c r="M54" i="10"/>
  <c r="M7" i="10"/>
  <c r="M50" i="10"/>
  <c r="B16" i="4"/>
  <c r="E2" i="43"/>
  <c r="D3" i="43"/>
  <c r="E2" i="4"/>
  <c r="F10" i="26"/>
  <c r="M5" i="10"/>
  <c r="M10" i="10"/>
  <c r="M20" i="10"/>
  <c r="M30" i="10"/>
  <c r="M49" i="10"/>
  <c r="M12" i="10"/>
  <c r="M24" i="10"/>
  <c r="M13" i="10"/>
  <c r="M16" i="10"/>
  <c r="M19" i="10"/>
  <c r="M29" i="10"/>
  <c r="M44" i="10"/>
  <c r="M47" i="10"/>
  <c r="M51" i="10"/>
  <c r="M53" i="10"/>
  <c r="M55" i="10"/>
  <c r="M11" i="10"/>
  <c r="M23" i="10"/>
  <c r="M25" i="10"/>
  <c r="M34" i="10"/>
  <c r="M41" i="10"/>
  <c r="M43" i="10"/>
  <c r="C22" i="34"/>
  <c r="F16" i="4"/>
  <c r="F17" i="4" s="1"/>
  <c r="B32" i="4" s="1"/>
  <c r="C16" i="4"/>
  <c r="E16" i="4"/>
  <c r="E7" i="4" s="1"/>
  <c r="C2" i="4" l="1"/>
  <c r="D2" i="4"/>
  <c r="K22" i="34"/>
  <c r="C63" i="34"/>
  <c r="D56" i="34"/>
  <c r="D61" i="34" s="1"/>
  <c r="F56" i="34"/>
  <c r="M22" i="34"/>
  <c r="O22" i="34"/>
  <c r="D7" i="4"/>
  <c r="M56" i="10"/>
  <c r="E17" i="4"/>
  <c r="B21" i="4" s="1"/>
  <c r="G16" i="4"/>
  <c r="G17" i="4" s="1"/>
  <c r="F57" i="34" l="1"/>
  <c r="F61" i="34" s="1"/>
  <c r="E3" i="4" s="1"/>
  <c r="E9" i="4" s="1"/>
  <c r="H56" i="34"/>
  <c r="N22" i="34"/>
  <c r="M23" i="34"/>
  <c r="O23" i="34" s="1"/>
  <c r="O24" i="34" s="1"/>
  <c r="E3" i="43"/>
  <c r="C3" i="43"/>
  <c r="E4" i="4" s="1"/>
  <c r="H57" i="34" l="1"/>
  <c r="G57" i="34"/>
  <c r="H61" i="34"/>
  <c r="G61" i="34" s="1"/>
  <c r="D9" i="4"/>
  <c r="C9" i="4" s="1"/>
  <c r="E6" i="4"/>
  <c r="D6" i="4" s="1"/>
  <c r="E5" i="4"/>
  <c r="D5" i="4" s="1"/>
  <c r="M24" i="34"/>
  <c r="N24" i="34" s="1"/>
  <c r="G56" i="34"/>
  <c r="D3" i="4"/>
  <c r="G3" i="4" s="1"/>
  <c r="D4" i="4"/>
  <c r="C3" i="4" l="1"/>
  <c r="E10" i="4"/>
  <c r="C4" i="4"/>
  <c r="D10" i="4"/>
  <c r="F4" i="4" s="1"/>
  <c r="C10" i="4" l="1"/>
  <c r="F7" i="4"/>
  <c r="F3" i="4"/>
  <c r="F5" i="4"/>
  <c r="B22" i="4"/>
  <c r="B23" i="4" s="1"/>
  <c r="B26" i="4" s="1"/>
  <c r="B27" i="4" s="1"/>
  <c r="B28" i="4" s="1"/>
  <c r="F8" i="4"/>
  <c r="F6" i="4"/>
  <c r="F9" i="4"/>
  <c r="F2" i="4"/>
  <c r="B34" i="4" l="1"/>
  <c r="F10" i="4"/>
  <c r="B36" i="4" l="1"/>
  <c r="B35" i="4"/>
</calcChain>
</file>

<file path=xl/sharedStrings.xml><?xml version="1.0" encoding="utf-8"?>
<sst xmlns="http://schemas.openxmlformats.org/spreadsheetml/2006/main" count="1308" uniqueCount="154">
  <si>
    <t>Project expenses</t>
  </si>
  <si>
    <t>Land Cost + Stamp Duty</t>
  </si>
  <si>
    <t xml:space="preserve">Architect Cost, RCC &amp; other Professional fees </t>
  </si>
  <si>
    <t>Administrative Expenses</t>
  </si>
  <si>
    <t>Marketing Expences</t>
  </si>
  <si>
    <t>Interest Cost</t>
  </si>
  <si>
    <t xml:space="preserve">Total Cost </t>
  </si>
  <si>
    <t xml:space="preserve">Particulars </t>
  </si>
  <si>
    <t xml:space="preserve">Total </t>
  </si>
  <si>
    <t>Total Income from Sale in Cr.</t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</si>
  <si>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</si>
  <si>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</si>
  <si>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</si>
  <si>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</si>
  <si>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</si>
  <si>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</si>
  <si>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</si>
  <si>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</si>
  <si>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</si>
  <si>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</si>
  <si>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Present Value of the project potential/ Land Value As on Date</t>
  </si>
  <si>
    <t>The realizable value of the property</t>
  </si>
  <si>
    <t>Distress value of the property</t>
  </si>
  <si>
    <t>Total Construction Area in Sq. M.</t>
  </si>
  <si>
    <t>TOTAL</t>
  </si>
  <si>
    <t>Sr. No.</t>
  </si>
  <si>
    <r>
      <rPr>
        <b/>
        <sz val="12"/>
        <color theme="1"/>
        <rFont val="Arial Narrow"/>
        <family val="2"/>
      </rPr>
      <t xml:space="preserve">Incurred Cost in </t>
    </r>
    <r>
      <rPr>
        <b/>
        <sz val="12"/>
        <color theme="1"/>
        <rFont val="Rupee Foradian"/>
        <family val="2"/>
      </rPr>
      <t xml:space="preserve">` </t>
    </r>
    <r>
      <rPr>
        <b/>
        <sz val="12"/>
        <color theme="1"/>
        <rFont val="Arial Narrow"/>
        <family val="2"/>
      </rPr>
      <t>as per CA</t>
    </r>
  </si>
  <si>
    <r>
      <rPr>
        <b/>
        <sz val="12"/>
        <color theme="1"/>
        <rFont val="Arial Narrow"/>
        <family val="2"/>
      </rPr>
      <t xml:space="preserve">To be Incurred Cost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</si>
  <si>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Arial Narrow"/>
        <family val="2"/>
      </rPr>
      <t>Total (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Arial Narrow"/>
        <family val="2"/>
      </rPr>
      <t xml:space="preserve"> in Cr.)</t>
    </r>
  </si>
  <si>
    <t>Date</t>
  </si>
  <si>
    <t>Stamp Duty</t>
  </si>
  <si>
    <t>Reg. Fees</t>
  </si>
  <si>
    <t>Total</t>
  </si>
  <si>
    <t>Particulars</t>
  </si>
  <si>
    <t>Floor</t>
  </si>
  <si>
    <t>Flat No.</t>
  </si>
  <si>
    <t>Carpet Area</t>
  </si>
  <si>
    <t>Balcony Area</t>
  </si>
  <si>
    <t>Cuboard Area</t>
  </si>
  <si>
    <t>Terrace</t>
  </si>
  <si>
    <t xml:space="preserve"> </t>
  </si>
  <si>
    <t>Agreement Name</t>
  </si>
  <si>
    <t>Amount</t>
  </si>
  <si>
    <t>Development Agreement</t>
  </si>
  <si>
    <t>Value in `</t>
  </si>
  <si>
    <t>Contingous Cost</t>
  </si>
  <si>
    <t>S. No.</t>
  </si>
  <si>
    <t xml:space="preserve">Nature of Charges </t>
  </si>
  <si>
    <t>Projected Cost</t>
  </si>
  <si>
    <t>Incurred till date</t>
  </si>
  <si>
    <t>Unsold</t>
  </si>
  <si>
    <t>Rate per Sq. Ft. on Carpet Area</t>
  </si>
  <si>
    <t>No. of Units</t>
  </si>
  <si>
    <t>Other Area in Sq. M.</t>
  </si>
  <si>
    <t>Ground Floor</t>
  </si>
  <si>
    <t>Terrace / OHT</t>
  </si>
  <si>
    <t>Built Up Area in Sq. M.</t>
  </si>
  <si>
    <t>Total Construction Area in Sq. Ft.</t>
  </si>
  <si>
    <t>Comp.</t>
  </si>
  <si>
    <t>To be incurred</t>
  </si>
  <si>
    <t>Basement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</si>
  <si>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</si>
  <si>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</si>
  <si>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</si>
  <si>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</si>
  <si>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</si>
  <si>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</si>
  <si>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</si>
  <si>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</si>
  <si>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</si>
  <si>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</si>
  <si>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</si>
  <si>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</si>
  <si>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</si>
  <si>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</si>
  <si>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</si>
  <si>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</si>
  <si>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RERA Carpet Area in Sq. M.</t>
  </si>
  <si>
    <t>Incurred Amount</t>
  </si>
  <si>
    <t>Purchase Cost</t>
  </si>
  <si>
    <t>Power of Attorney</t>
  </si>
  <si>
    <t>Land Cost (Including SD &amp; RF)</t>
  </si>
  <si>
    <t>Amend of CC &amp; for getting OC</t>
  </si>
  <si>
    <t>Note: DA has been made in that Approval Amount is considered</t>
  </si>
  <si>
    <t>1st Floor (Pt. Podium)</t>
  </si>
  <si>
    <t>2nd Floor (pt. Podium)</t>
  </si>
  <si>
    <t>WING C</t>
  </si>
  <si>
    <t>Balcony Area in Sq. M.</t>
  </si>
  <si>
    <t>EF Area in Sq. M.</t>
  </si>
  <si>
    <t>Patio Area in Sq. M.</t>
  </si>
  <si>
    <t>Refuge Area in Sq. M.</t>
  </si>
  <si>
    <t>WING D</t>
  </si>
  <si>
    <t>Staircase / Lift Area in Sq. M.</t>
  </si>
  <si>
    <t>Construction Cost for Building</t>
  </si>
  <si>
    <t>Approval Cost</t>
  </si>
  <si>
    <t>Basement</t>
  </si>
  <si>
    <t>Parking</t>
  </si>
  <si>
    <t>FLAT NO</t>
  </si>
  <si>
    <t>WING</t>
  </si>
  <si>
    <t>FLAT TYPE</t>
  </si>
  <si>
    <t>RERA AREA (SQ.MT)</t>
  </si>
  <si>
    <t>ENCL. BALCONY  (SQ.MT)</t>
  </si>
  <si>
    <t>TOTAL CARPET AREA (SQ.MT.)</t>
  </si>
  <si>
    <t>E.F. AREA (SQ.MT)</t>
  </si>
  <si>
    <t>PATIO AREA (SQ.MT)</t>
  </si>
  <si>
    <t>TOTAL USEABLE Carpet  AREA (SQ. MT.)</t>
  </si>
  <si>
    <t>TOTAL USABLE CARPET AREA (SQ.FT.)</t>
  </si>
  <si>
    <t>FLAT COST</t>
  </si>
  <si>
    <t>C</t>
  </si>
  <si>
    <t xml:space="preserve">3 ROOM, HALL, KITCHEN </t>
  </si>
  <si>
    <t xml:space="preserve">2 ROOM, HALL, KITCHEN </t>
  </si>
  <si>
    <t xml:space="preserve">1 ROOM, HALL, KITCHEN </t>
  </si>
  <si>
    <t>D</t>
  </si>
  <si>
    <t xml:space="preserve">3 ROOM ,HALL ,KITCHEN </t>
  </si>
  <si>
    <t>2ROOM, HALL,KITCHEN</t>
  </si>
  <si>
    <t>3ROOM,HALL,KITCHEN</t>
  </si>
  <si>
    <t>TOTAL SALES</t>
  </si>
  <si>
    <t>3 BHK</t>
  </si>
  <si>
    <t>2 BHK</t>
  </si>
  <si>
    <t>1 BHK</t>
  </si>
  <si>
    <t>Encl. Balcony Area in Sq. M.</t>
  </si>
  <si>
    <t>Total Carpet Area in Sq.  M.</t>
  </si>
  <si>
    <t>Total Carpet Area in Sq.  Ft.</t>
  </si>
  <si>
    <t>Built Up Area in Sq.  Ft.</t>
  </si>
  <si>
    <t>Unsold / Sold Inventory</t>
  </si>
  <si>
    <t>Utility Area</t>
  </si>
  <si>
    <t>Parking / Lobby</t>
  </si>
  <si>
    <t>Podium</t>
  </si>
  <si>
    <t>Unsold Flat in Wing C</t>
  </si>
  <si>
    <t>Unsold Flat in Wing D</t>
  </si>
  <si>
    <t>Total Carpet Area in Sq. Ft.</t>
  </si>
  <si>
    <t>Built Up Area in Sq. Ft.</t>
  </si>
  <si>
    <t>PV (discounted @ 8% for 3 years)</t>
  </si>
  <si>
    <t>Rate of Construction</t>
  </si>
  <si>
    <t>Value after Completion</t>
  </si>
  <si>
    <t>% work completed</t>
  </si>
  <si>
    <t>Value as on Date</t>
  </si>
  <si>
    <t>TOTAL CONSTRUCTION COST OF WING C</t>
  </si>
  <si>
    <t>Wing</t>
  </si>
  <si>
    <t>Construction Cost of Wing C</t>
  </si>
  <si>
    <t>Excavation Cost of Wing C</t>
  </si>
  <si>
    <t>10% of Cost of Construction of Wing C</t>
  </si>
  <si>
    <t>Construction Cost of Wing D</t>
  </si>
  <si>
    <t>Excavation Cost of Wing D</t>
  </si>
  <si>
    <t>10% of Cost of Construction of Wing D</t>
  </si>
  <si>
    <r>
      <rPr>
        <b/>
        <sz val="11"/>
        <color theme="1"/>
        <rFont val="Arial Narrow"/>
        <family val="2"/>
      </rPr>
      <t>Value in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Calibri"/>
        <family val="2"/>
      </rPr>
      <t xml:space="preserve"> </t>
    </r>
  </si>
  <si>
    <r>
      <t xml:space="preserve"> </t>
    </r>
    <r>
      <rPr>
        <b/>
        <sz val="12"/>
        <color theme="1"/>
        <rFont val="Arial Narrow"/>
        <family val="2"/>
      </rPr>
      <t>Receivable Amount in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Calibri"/>
        <family val="2"/>
      </rPr>
      <t xml:space="preserve"> </t>
    </r>
  </si>
  <si>
    <r>
      <rPr>
        <b/>
        <sz val="12"/>
        <color theme="1"/>
        <rFont val="Arial Narrow"/>
        <family val="2"/>
      </rPr>
      <t xml:space="preserve">Received Amount in 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Calibri"/>
        <family val="2"/>
      </rPr>
      <t xml:space="preserve"> </t>
    </r>
  </si>
  <si>
    <r>
      <t xml:space="preserve"> </t>
    </r>
    <r>
      <rPr>
        <b/>
        <sz val="12"/>
        <color theme="1"/>
        <rFont val="Arial Narrow"/>
        <family val="2"/>
      </rPr>
      <t>Market Value in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Calibri"/>
        <family val="2"/>
      </rPr>
      <t xml:space="preserve"> </t>
    </r>
  </si>
  <si>
    <r>
      <t xml:space="preserve">Total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</si>
  <si>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Arial Narrow"/>
        <family val="2"/>
      </rPr>
      <t>Rate in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Rupee Foradian"/>
        <family val="2"/>
      </rPr>
      <t>`</t>
    </r>
  </si>
  <si>
    <r>
      <t xml:space="preserve">Amount ( 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Arial Narrow"/>
        <family val="2"/>
      </rPr>
      <t xml:space="preserve"> in Cr.)</t>
    </r>
  </si>
  <si>
    <t>Podium Joining Area</t>
  </si>
  <si>
    <t>Deep Excavation &amp; Raft Footing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</si>
</sst>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"/>
    <numFmt numFmtId="166" formatCode="#,##0.0000"/>
    <numFmt numFmtId="167" formatCode="&quot;Rs.&quot;\ #,##0.00;[Red]&quot;Rs.&quot;\ \-#,##0.00"/>
    <numFmt numFmtId="168" formatCode="0.000"/>
  </numFmts>
  <fonts count="29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</font>
    <font>
      <b/>
      <sz val="12"/>
      <color theme="1"/>
      <name val="Rupee Foradian"/>
      <family val="2"/>
    </font>
    <font>
      <b/>
      <sz val="11"/>
      <color theme="1"/>
      <name val="Rupee Foradian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color theme="1"/>
      <name val="Arial"/>
      <family val="2"/>
      <scheme val="minor"/>
    </font>
    <font>
      <sz val="12"/>
      <name val="Arial Narrow"/>
      <family val="2"/>
    </font>
    <font>
      <b/>
      <sz val="11"/>
      <color theme="1"/>
      <name val="Calibri"/>
      <family val="2"/>
    </font>
    <font>
      <b/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4D0"/>
        <bgColor rgb="FFFDE4D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3">
    <xf numFmtId="0" fontId="0" fillId="0" borderId="0"/>
    <xf numFmtId="43" fontId="15" fillId="0" borderId="0" applyFont="0" applyFill="0" applyBorder="0" applyAlignment="0" applyProtection="0"/>
    <xf numFmtId="0" fontId="11" fillId="0" borderId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/>
    <xf numFmtId="0" fontId="19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66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3" fontId="8" fillId="0" borderId="0" xfId="0" applyNumberFormat="1" applyFont="1" applyAlignment="1">
      <alignment wrapText="1"/>
    </xf>
    <xf numFmtId="4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10" fillId="0" borderId="4" xfId="0" applyFont="1" applyBorder="1" applyAlignment="1">
      <alignment horizontal="left" vertical="center" wrapText="1"/>
    </xf>
    <xf numFmtId="43" fontId="10" fillId="2" borderId="1" xfId="0" applyNumberFormat="1" applyFont="1" applyFill="1" applyBorder="1" applyAlignment="1">
      <alignment horizontal="right" wrapText="1"/>
    </xf>
    <xf numFmtId="43" fontId="10" fillId="0" borderId="1" xfId="0" applyNumberFormat="1" applyFont="1" applyBorder="1" applyAlignment="1">
      <alignment horizontal="right" wrapText="1"/>
    </xf>
    <xf numFmtId="43" fontId="10" fillId="0" borderId="5" xfId="0" applyNumberFormat="1" applyFont="1" applyBorder="1" applyAlignment="1">
      <alignment horizontal="right" wrapText="1"/>
    </xf>
    <xf numFmtId="43" fontId="8" fillId="0" borderId="1" xfId="0" applyNumberFormat="1" applyFont="1" applyBorder="1" applyAlignment="1">
      <alignment horizontal="right"/>
    </xf>
    <xf numFmtId="43" fontId="8" fillId="0" borderId="6" xfId="0" applyNumberFormat="1" applyFont="1" applyBorder="1"/>
    <xf numFmtId="43" fontId="8" fillId="0" borderId="0" xfId="0" applyNumberFormat="1" applyFont="1"/>
    <xf numFmtId="4" fontId="8" fillId="0" borderId="0" xfId="0" applyNumberFormat="1" applyFont="1"/>
    <xf numFmtId="0" fontId="10" fillId="0" borderId="7" xfId="0" applyFont="1" applyBorder="1" applyAlignment="1">
      <alignment vertical="center" wrapText="1"/>
    </xf>
    <xf numFmtId="0" fontId="8" fillId="0" borderId="0" xfId="0" applyFont="1"/>
    <xf numFmtId="43" fontId="10" fillId="0" borderId="5" xfId="0" applyNumberFormat="1" applyFont="1" applyBorder="1" applyAlignment="1">
      <alignment horizontal="right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wrapText="1"/>
    </xf>
    <xf numFmtId="43" fontId="11" fillId="0" borderId="0" xfId="0" applyNumberFormat="1" applyFont="1"/>
    <xf numFmtId="165" fontId="6" fillId="0" borderId="7" xfId="0" applyNumberFormat="1" applyFont="1" applyBorder="1" applyAlignment="1">
      <alignment horizontal="left" wrapText="1"/>
    </xf>
    <xf numFmtId="43" fontId="6" fillId="0" borderId="1" xfId="0" applyNumberFormat="1" applyFont="1" applyBorder="1" applyAlignment="1">
      <alignment horizontal="right" wrapText="1"/>
    </xf>
    <xf numFmtId="0" fontId="9" fillId="0" borderId="0" xfId="0" applyFont="1"/>
    <xf numFmtId="0" fontId="9" fillId="0" borderId="8" xfId="0" applyFont="1" applyBorder="1" applyAlignment="1">
      <alignment wrapText="1"/>
    </xf>
    <xf numFmtId="164" fontId="9" fillId="0" borderId="0" xfId="0" applyNumberFormat="1" applyFont="1"/>
    <xf numFmtId="166" fontId="9" fillId="0" borderId="0" xfId="0" applyNumberFormat="1" applyFont="1"/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43" fontId="6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43" fontId="9" fillId="0" borderId="1" xfId="0" applyNumberFormat="1" applyFont="1" applyBorder="1"/>
    <xf numFmtId="43" fontId="6" fillId="0" borderId="1" xfId="0" applyNumberFormat="1" applyFont="1" applyBorder="1" applyAlignment="1">
      <alignment vertical="center"/>
    </xf>
    <xf numFmtId="43" fontId="9" fillId="0" borderId="0" xfId="0" applyNumberFormat="1" applyFont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9" fillId="0" borderId="0" xfId="0" applyNumberFormat="1" applyFont="1"/>
    <xf numFmtId="167" fontId="9" fillId="0" borderId="0" xfId="0" applyNumberFormat="1" applyFont="1"/>
    <xf numFmtId="167" fontId="12" fillId="0" borderId="0" xfId="0" applyNumberFormat="1" applyFont="1"/>
    <xf numFmtId="0" fontId="4" fillId="0" borderId="0" xfId="10"/>
    <xf numFmtId="43" fontId="8" fillId="0" borderId="0" xfId="10" applyNumberFormat="1" applyFont="1"/>
    <xf numFmtId="43" fontId="8" fillId="0" borderId="0" xfId="1" applyFont="1"/>
    <xf numFmtId="0" fontId="8" fillId="0" borderId="0" xfId="10" applyFont="1" applyAlignment="1">
      <alignment wrapText="1"/>
    </xf>
    <xf numFmtId="43" fontId="8" fillId="0" borderId="0" xfId="10" applyNumberFormat="1" applyFont="1" applyAlignment="1">
      <alignment wrapText="1"/>
    </xf>
    <xf numFmtId="43" fontId="4" fillId="0" borderId="0" xfId="1" applyFont="1"/>
    <xf numFmtId="10" fontId="9" fillId="0" borderId="0" xfId="12" applyNumberFormat="1" applyFont="1"/>
    <xf numFmtId="9" fontId="8" fillId="0" borderId="0" xfId="12" applyFont="1"/>
    <xf numFmtId="0" fontId="22" fillId="0" borderId="9" xfId="10" applyFont="1" applyBorder="1"/>
    <xf numFmtId="43" fontId="22" fillId="0" borderId="9" xfId="10" applyNumberFormat="1" applyFont="1" applyBorder="1"/>
    <xf numFmtId="0" fontId="22" fillId="0" borderId="9" xfId="10" applyFont="1" applyBorder="1" applyAlignment="1">
      <alignment wrapText="1"/>
    </xf>
    <xf numFmtId="0" fontId="7" fillId="0" borderId="9" xfId="10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23" fillId="0" borderId="9" xfId="1" applyFont="1" applyFill="1" applyBorder="1" applyAlignment="1">
      <alignment horizontal="center" vertical="center" wrapText="1"/>
    </xf>
    <xf numFmtId="43" fontId="22" fillId="0" borderId="9" xfId="10" applyNumberFormat="1" applyFont="1" applyBorder="1" applyAlignment="1">
      <alignment wrapText="1"/>
    </xf>
    <xf numFmtId="0" fontId="7" fillId="0" borderId="9" xfId="10" applyFont="1" applyBorder="1"/>
    <xf numFmtId="43" fontId="7" fillId="0" borderId="9" xfId="10" applyNumberFormat="1" applyFont="1" applyBorder="1"/>
    <xf numFmtId="43" fontId="10" fillId="2" borderId="2" xfId="0" applyNumberFormat="1" applyFont="1" applyFill="1" applyBorder="1" applyAlignment="1">
      <alignment horizontal="center" wrapText="1"/>
    </xf>
    <xf numFmtId="43" fontId="10" fillId="0" borderId="2" xfId="0" applyNumberFormat="1" applyFont="1" applyBorder="1" applyAlignment="1">
      <alignment horizontal="center" wrapText="1"/>
    </xf>
    <xf numFmtId="43" fontId="23" fillId="0" borderId="9" xfId="1" applyFont="1" applyBorder="1" applyAlignment="1">
      <alignment horizontal="center" vertical="center" wrapText="1"/>
    </xf>
    <xf numFmtId="43" fontId="22" fillId="0" borderId="9" xfId="10" applyNumberFormat="1" applyFont="1" applyBorder="1" applyAlignment="1">
      <alignment horizontal="center" vertical="center" wrapText="1"/>
    </xf>
    <xf numFmtId="43" fontId="22" fillId="0" borderId="9" xfId="10" applyNumberFormat="1" applyFont="1" applyBorder="1" applyAlignment="1">
      <alignment vertical="center" wrapText="1"/>
    </xf>
    <xf numFmtId="43" fontId="22" fillId="0" borderId="9" xfId="1" applyFont="1" applyBorder="1" applyAlignment="1">
      <alignment wrapText="1"/>
    </xf>
    <xf numFmtId="43" fontId="7" fillId="0" borderId="9" xfId="1" applyFont="1" applyBorder="1" applyAlignment="1">
      <alignment wrapText="1"/>
    </xf>
    <xf numFmtId="43" fontId="7" fillId="0" borderId="9" xfId="1" applyFont="1" applyBorder="1" applyAlignment="1">
      <alignment horizontal="center" vertical="center"/>
    </xf>
    <xf numFmtId="0" fontId="7" fillId="0" borderId="17" xfId="10" applyFont="1" applyBorder="1" applyAlignment="1">
      <alignment horizontal="center" wrapText="1"/>
    </xf>
    <xf numFmtId="0" fontId="16" fillId="4" borderId="9" xfId="22" applyFont="1" applyFill="1" applyBorder="1" applyAlignment="1">
      <alignment horizontal="left"/>
    </xf>
    <xf numFmtId="168" fontId="16" fillId="4" borderId="9" xfId="22" applyNumberFormat="1" applyFont="1" applyFill="1" applyBorder="1" applyAlignment="1">
      <alignment horizontal="left" wrapText="1"/>
    </xf>
    <xf numFmtId="1" fontId="16" fillId="4" borderId="9" xfId="22" applyNumberFormat="1" applyFont="1" applyFill="1" applyBorder="1" applyAlignment="1">
      <alignment horizontal="left" wrapText="1"/>
    </xf>
    <xf numFmtId="1" fontId="1" fillId="4" borderId="0" xfId="22" applyNumberFormat="1" applyFill="1"/>
    <xf numFmtId="0" fontId="1" fillId="4" borderId="9" xfId="22" applyFill="1" applyBorder="1" applyAlignment="1">
      <alignment horizontal="left"/>
    </xf>
    <xf numFmtId="168" fontId="1" fillId="4" borderId="9" xfId="22" applyNumberFormat="1" applyFill="1" applyBorder="1" applyAlignment="1">
      <alignment horizontal="left"/>
    </xf>
    <xf numFmtId="168" fontId="16" fillId="4" borderId="9" xfId="22" applyNumberFormat="1" applyFont="1" applyFill="1" applyBorder="1" applyAlignment="1">
      <alignment horizontal="left"/>
    </xf>
    <xf numFmtId="1" fontId="1" fillId="4" borderId="9" xfId="22" applyNumberFormat="1" applyFill="1" applyBorder="1"/>
    <xf numFmtId="0" fontId="1" fillId="4" borderId="9" xfId="22" applyFill="1" applyBorder="1"/>
    <xf numFmtId="0" fontId="16" fillId="4" borderId="9" xfId="22" applyFont="1" applyFill="1" applyBorder="1"/>
    <xf numFmtId="1" fontId="25" fillId="4" borderId="9" xfId="22" applyNumberFormat="1" applyFont="1" applyFill="1" applyBorder="1"/>
    <xf numFmtId="0" fontId="1" fillId="4" borderId="0" xfId="22" applyFill="1"/>
    <xf numFmtId="0" fontId="22" fillId="0" borderId="0" xfId="0" applyFont="1" applyAlignment="1">
      <alignment horizontal="center" vertical="center"/>
    </xf>
    <xf numFmtId="0" fontId="22" fillId="4" borderId="9" xfId="22" applyFont="1" applyFill="1" applyBorder="1" applyAlignment="1">
      <alignment horizontal="center" vertical="center"/>
    </xf>
    <xf numFmtId="43" fontId="7" fillId="4" borderId="9" xfId="1" applyFont="1" applyFill="1" applyBorder="1" applyAlignment="1">
      <alignment horizontal="center" vertical="center" wrapText="1"/>
    </xf>
    <xf numFmtId="43" fontId="22" fillId="4" borderId="9" xfId="1" applyFont="1" applyFill="1" applyBorder="1" applyAlignment="1">
      <alignment horizontal="center" vertical="center"/>
    </xf>
    <xf numFmtId="43" fontId="22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2" fillId="4" borderId="9" xfId="22" applyFont="1" applyFill="1" applyBorder="1" applyAlignment="1">
      <alignment horizontal="center" vertical="center" wrapText="1"/>
    </xf>
    <xf numFmtId="0" fontId="7" fillId="4" borderId="9" xfId="2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43" fontId="22" fillId="0" borderId="9" xfId="1" applyFont="1" applyBorder="1" applyAlignment="1">
      <alignment horizontal="center" vertical="center"/>
    </xf>
    <xf numFmtId="0" fontId="22" fillId="4" borderId="0" xfId="22" applyFont="1" applyFill="1" applyAlignment="1">
      <alignment horizontal="center" vertical="center"/>
    </xf>
    <xf numFmtId="43" fontId="22" fillId="0" borderId="0" xfId="1" applyFont="1" applyBorder="1" applyAlignment="1">
      <alignment horizontal="center" vertical="center"/>
    </xf>
    <xf numFmtId="43" fontId="26" fillId="0" borderId="5" xfId="0" applyNumberFormat="1" applyFont="1" applyBorder="1" applyAlignment="1">
      <alignment horizontal="right" wrapText="1"/>
    </xf>
    <xf numFmtId="9" fontId="22" fillId="0" borderId="9" xfId="12" applyFont="1" applyBorder="1" applyAlignment="1">
      <alignment wrapText="1"/>
    </xf>
    <xf numFmtId="10" fontId="7" fillId="0" borderId="9" xfId="12" applyNumberFormat="1" applyFont="1" applyBorder="1" applyAlignment="1">
      <alignment wrapText="1"/>
    </xf>
    <xf numFmtId="0" fontId="7" fillId="0" borderId="0" xfId="10" applyFont="1" applyAlignment="1">
      <alignment horizontal="center" wrapText="1"/>
    </xf>
    <xf numFmtId="43" fontId="7" fillId="0" borderId="0" xfId="1" applyFont="1" applyBorder="1" applyAlignment="1">
      <alignment wrapText="1"/>
    </xf>
    <xf numFmtId="10" fontId="7" fillId="0" borderId="0" xfId="12" applyNumberFormat="1" applyFont="1" applyBorder="1" applyAlignment="1">
      <alignment wrapText="1"/>
    </xf>
    <xf numFmtId="0" fontId="22" fillId="0" borderId="0" xfId="10" applyFont="1" applyAlignment="1">
      <alignment wrapText="1"/>
    </xf>
    <xf numFmtId="0" fontId="22" fillId="0" borderId="0" xfId="10" applyFont="1" applyAlignment="1">
      <alignment horizontal="center" vertical="center" wrapText="1"/>
    </xf>
    <xf numFmtId="43" fontId="22" fillId="0" borderId="0" xfId="1" applyFont="1" applyAlignment="1">
      <alignment wrapText="1"/>
    </xf>
    <xf numFmtId="10" fontId="22" fillId="0" borderId="9" xfId="12" applyNumberFormat="1" applyFont="1" applyBorder="1" applyAlignment="1">
      <alignment wrapText="1"/>
    </xf>
    <xf numFmtId="0" fontId="7" fillId="0" borderId="14" xfId="18" applyFont="1" applyBorder="1" applyAlignment="1">
      <alignment horizontal="center" vertical="center" wrapText="1"/>
    </xf>
    <xf numFmtId="0" fontId="7" fillId="0" borderId="14" xfId="18" applyFont="1" applyBorder="1" applyAlignment="1">
      <alignment vertical="center"/>
    </xf>
    <xf numFmtId="43" fontId="23" fillId="0" borderId="2" xfId="1" applyFont="1" applyBorder="1" applyAlignment="1">
      <alignment horizontal="center" vertical="center" wrapText="1"/>
    </xf>
    <xf numFmtId="0" fontId="22" fillId="0" borderId="0" xfId="18" applyFont="1"/>
    <xf numFmtId="0" fontId="22" fillId="0" borderId="9" xfId="18" applyFont="1" applyBorder="1" applyAlignment="1">
      <alignment horizontal="center" vertical="center"/>
    </xf>
    <xf numFmtId="0" fontId="24" fillId="0" borderId="2" xfId="18" applyFont="1" applyBorder="1"/>
    <xf numFmtId="43" fontId="24" fillId="0" borderId="1" xfId="1" applyFont="1" applyFill="1" applyBorder="1" applyAlignment="1"/>
    <xf numFmtId="0" fontId="7" fillId="0" borderId="9" xfId="18" applyFont="1" applyBorder="1" applyAlignment="1">
      <alignment horizontal="left"/>
    </xf>
    <xf numFmtId="43" fontId="7" fillId="0" borderId="9" xfId="1" applyFont="1" applyBorder="1"/>
    <xf numFmtId="43" fontId="22" fillId="0" borderId="0" xfId="1" applyFont="1"/>
    <xf numFmtId="0" fontId="2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wrapText="1"/>
    </xf>
    <xf numFmtId="4" fontId="10" fillId="0" borderId="1" xfId="0" applyNumberFormat="1" applyFont="1" applyBorder="1"/>
    <xf numFmtId="167" fontId="10" fillId="0" borderId="1" xfId="0" applyNumberFormat="1" applyFont="1" applyBorder="1"/>
    <xf numFmtId="167" fontId="6" fillId="0" borderId="1" xfId="0" applyNumberFormat="1" applyFont="1" applyBorder="1"/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8" fillId="0" borderId="3" xfId="0" applyNumberFormat="1" applyFont="1" applyBorder="1" applyAlignment="1">
      <alignment horizontal="center" vertical="center" wrapText="1"/>
    </xf>
    <xf numFmtId="43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28" fillId="3" borderId="1" xfId="0" applyFont="1" applyFill="1" applyBorder="1" applyAlignment="1">
      <alignment vertical="top" wrapText="1"/>
    </xf>
    <xf numFmtId="43" fontId="22" fillId="0" borderId="9" xfId="1" applyFont="1" applyBorder="1" applyAlignment="1">
      <alignment horizontal="center" wrapText="1"/>
    </xf>
    <xf numFmtId="0" fontId="7" fillId="0" borderId="17" xfId="10" applyFont="1" applyBorder="1" applyAlignment="1">
      <alignment horizontal="center"/>
    </xf>
    <xf numFmtId="0" fontId="7" fillId="0" borderId="9" xfId="10" applyFont="1" applyBorder="1" applyAlignment="1">
      <alignment horizontal="center" wrapText="1"/>
    </xf>
    <xf numFmtId="0" fontId="24" fillId="0" borderId="9" xfId="10" applyFont="1" applyBorder="1"/>
    <xf numFmtId="0" fontId="22" fillId="0" borderId="14" xfId="10" applyFont="1" applyBorder="1" applyAlignment="1">
      <alignment horizontal="center" vertical="center" wrapText="1"/>
    </xf>
    <xf numFmtId="0" fontId="22" fillId="0" borderId="16" xfId="10" applyFont="1" applyBorder="1" applyAlignment="1">
      <alignment horizontal="center" vertical="center" wrapText="1"/>
    </xf>
    <xf numFmtId="14" fontId="22" fillId="0" borderId="14" xfId="10" applyNumberFormat="1" applyFont="1" applyBorder="1" applyAlignment="1">
      <alignment horizontal="center" vertical="center"/>
    </xf>
    <xf numFmtId="14" fontId="22" fillId="0" borderId="16" xfId="10" applyNumberFormat="1" applyFont="1" applyBorder="1" applyAlignment="1">
      <alignment horizontal="center" vertical="center"/>
    </xf>
    <xf numFmtId="0" fontId="24" fillId="0" borderId="14" xfId="10" applyFont="1" applyBorder="1" applyAlignment="1">
      <alignment horizontal="center" vertical="center"/>
    </xf>
    <xf numFmtId="0" fontId="24" fillId="0" borderId="11" xfId="10" applyFont="1" applyBorder="1" applyAlignment="1">
      <alignment horizontal="center" vertical="center"/>
    </xf>
    <xf numFmtId="0" fontId="22" fillId="0" borderId="11" xfId="10" applyFont="1" applyBorder="1" applyAlignment="1">
      <alignment horizontal="center" vertical="center" wrapText="1"/>
    </xf>
    <xf numFmtId="14" fontId="22" fillId="0" borderId="16" xfId="10" applyNumberFormat="1" applyFont="1" applyBorder="1" applyAlignment="1">
      <alignment horizontal="center"/>
    </xf>
    <xf numFmtId="14" fontId="22" fillId="0" borderId="11" xfId="10" applyNumberFormat="1" applyFont="1" applyBorder="1" applyAlignment="1">
      <alignment horizontal="center"/>
    </xf>
    <xf numFmtId="43" fontId="22" fillId="0" borderId="14" xfId="10" applyNumberFormat="1" applyFont="1" applyBorder="1" applyAlignment="1">
      <alignment horizontal="center" vertical="center" wrapText="1"/>
    </xf>
    <xf numFmtId="43" fontId="22" fillId="0" borderId="11" xfId="10" applyNumberFormat="1" applyFont="1" applyBorder="1" applyAlignment="1">
      <alignment horizontal="center" vertical="center" wrapText="1"/>
    </xf>
    <xf numFmtId="0" fontId="22" fillId="0" borderId="15" xfId="18" applyFont="1" applyBorder="1" applyAlignment="1">
      <alignment horizontal="left"/>
    </xf>
    <xf numFmtId="0" fontId="7" fillId="0" borderId="12" xfId="10" applyFont="1" applyBorder="1" applyAlignment="1">
      <alignment horizontal="center" wrapText="1"/>
    </xf>
    <xf numFmtId="0" fontId="7" fillId="0" borderId="10" xfId="10" applyFont="1" applyBorder="1" applyAlignment="1">
      <alignment horizontal="center" wrapText="1"/>
    </xf>
    <xf numFmtId="0" fontId="7" fillId="0" borderId="17" xfId="10" applyFont="1" applyBorder="1" applyAlignment="1">
      <alignment horizontal="center" wrapText="1"/>
    </xf>
    <xf numFmtId="0" fontId="7" fillId="0" borderId="15" xfId="10" applyFont="1" applyBorder="1" applyAlignment="1">
      <alignment horizontal="center" wrapText="1"/>
    </xf>
    <xf numFmtId="0" fontId="7" fillId="0" borderId="18" xfId="10" applyFont="1" applyBorder="1" applyAlignment="1">
      <alignment horizontal="center" wrapText="1"/>
    </xf>
    <xf numFmtId="43" fontId="22" fillId="0" borderId="12" xfId="1" applyFont="1" applyBorder="1" applyAlignment="1">
      <alignment horizontal="center" wrapText="1"/>
    </xf>
    <xf numFmtId="43" fontId="22" fillId="0" borderId="13" xfId="1" applyFont="1" applyBorder="1" applyAlignment="1">
      <alignment horizontal="center" wrapText="1"/>
    </xf>
    <xf numFmtId="43" fontId="22" fillId="0" borderId="10" xfId="1" applyFont="1" applyBorder="1" applyAlignment="1">
      <alignment horizontal="center" wrapText="1"/>
    </xf>
    <xf numFmtId="0" fontId="7" fillId="4" borderId="12" xfId="22" applyFont="1" applyFill="1" applyBorder="1" applyAlignment="1">
      <alignment horizontal="center" vertical="center"/>
    </xf>
    <xf numFmtId="0" fontId="7" fillId="4" borderId="13" xfId="22" applyFont="1" applyFill="1" applyBorder="1" applyAlignment="1">
      <alignment horizontal="center" vertical="center"/>
    </xf>
    <xf numFmtId="0" fontId="7" fillId="4" borderId="10" xfId="22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3" fontId="10" fillId="2" borderId="2" xfId="0" applyNumberFormat="1" applyFont="1" applyFill="1" applyBorder="1" applyAlignment="1">
      <alignment horizontal="center" wrapText="1"/>
    </xf>
    <xf numFmtId="43" fontId="10" fillId="2" borderId="19" xfId="0" applyNumberFormat="1" applyFont="1" applyFill="1" applyBorder="1" applyAlignment="1">
      <alignment horizontal="center" wrapText="1"/>
    </xf>
    <xf numFmtId="43" fontId="10" fillId="2" borderId="20" xfId="0" applyNumberFormat="1" applyFont="1" applyFill="1" applyBorder="1" applyAlignment="1">
      <alignment horizontal="center" wrapText="1"/>
    </xf>
    <xf numFmtId="43" fontId="10" fillId="0" borderId="2" xfId="0" applyNumberFormat="1" applyFont="1" applyBorder="1" applyAlignment="1">
      <alignment horizontal="center" wrapText="1"/>
    </xf>
    <xf numFmtId="43" fontId="10" fillId="0" borderId="19" xfId="0" applyNumberFormat="1" applyFont="1" applyBorder="1" applyAlignment="1">
      <alignment horizontal="center" wrapText="1"/>
    </xf>
    <xf numFmtId="43" fontId="10" fillId="0" borderId="20" xfId="0" applyNumberFormat="1" applyFont="1" applyBorder="1" applyAlignment="1">
      <alignment horizontal="center" wrapText="1"/>
    </xf>
  </cellXfs>
  <cellStyles count="23">
    <cellStyle name="Comma" xfId="1" builtinId="3"/>
    <cellStyle name="Comma 2" xfId="9" xr:uid="{631F8309-6AE2-41E3-9EC9-9ED77D79E5C3}"/>
    <cellStyle name="Comma 2 3" xfId="17" xr:uid="{20D6F05B-D860-4071-A7BB-587A92FA05D8}"/>
    <cellStyle name="Comma 3" xfId="3" xr:uid="{D9F116B9-D684-4380-81DF-8FBA68BBBA59}"/>
    <cellStyle name="Comma 4" xfId="11" xr:uid="{84D4321B-CD27-4A63-B87E-40C2A405C760}"/>
    <cellStyle name="Comma 4 2" xfId="15" xr:uid="{AFDB2596-253F-4851-B5C3-2EAA44D8C830}"/>
    <cellStyle name="Comma 4 3" xfId="4" xr:uid="{76295783-08B3-489E-AEB6-703D1B6E61ED}"/>
    <cellStyle name="Comma 4 4" xfId="20" xr:uid="{B6883A45-9987-4ADE-AA6F-5BBA2C244B0B}"/>
    <cellStyle name="Comma 5" xfId="14" xr:uid="{9FB4A57A-FEC3-4002-9FB5-97C5E204CBFA}"/>
    <cellStyle name="Comma 6" xfId="19" xr:uid="{E6EC85A2-48BD-462C-BB19-02F429C509EA}"/>
    <cellStyle name="Normal" xfId="0" builtinId="0"/>
    <cellStyle name="Normal 10" xfId="22" xr:uid="{DFC9272D-9BC0-4765-BBB4-303A5D6B057C}"/>
    <cellStyle name="Normal 2" xfId="5" xr:uid="{1F2CA176-EF15-49EE-9EF6-8AF6F9CD6332}"/>
    <cellStyle name="Normal 3" xfId="6" xr:uid="{9B078BB7-AF73-44E9-9C97-6BD14C5E8145}"/>
    <cellStyle name="Normal 4" xfId="7" xr:uid="{DA94F015-8EA0-489A-AEC1-E20F4F6055D9}"/>
    <cellStyle name="Normal 5" xfId="8" xr:uid="{D3EFB32C-8B6B-48E9-96A6-ABAD59C38594}"/>
    <cellStyle name="Normal 6" xfId="2" xr:uid="{4D6CFBC7-73D0-46D1-B378-91B5FCF17D31}"/>
    <cellStyle name="Normal 7" xfId="10" xr:uid="{2115D054-488F-4731-841D-BC4C26024B66}"/>
    <cellStyle name="Normal 8" xfId="13" xr:uid="{0CFD1918-CEBF-4FAE-9130-0A0F3F8F0406}"/>
    <cellStyle name="Normal 9" xfId="18" xr:uid="{EFFDE146-64F9-46A1-A4D4-415B55BEFDAD}"/>
    <cellStyle name="Percent" xfId="12" builtinId="5"/>
    <cellStyle name="Percent 2" xfId="16" xr:uid="{BA3FB7DF-0448-40E1-BF2F-2B8498AE52E3}"/>
    <cellStyle name="Percent 3" xfId="21" xr:uid="{3CB11178-1EBD-425B-9185-7955C7F11047}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82209598-E310-47A0-88AC-0A355FBEE832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92228525-6FA8-442A-8329-14FF8E61E2E7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381529</xdr:colOff>
      <xdr:row>34</xdr:row>
      <xdr:rowOff>89215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CD371F-7DC7-4A57-B3DC-7D598A2A0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87529" cy="6134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999"/>
  <sheetViews>
    <sheetView tabSelected="1" zoomScaleNormal="100" workbookViewId="0">
      <selection activeCell="C8" sqref="C8"/>
    </sheetView>
  </sheetViews>
  <sheetFormatPr defaultColWidth="12.625" defaultRowHeight="15" customHeight="1" x14ac:dyDescent="0.2"/>
  <cols>
    <col min="1" max="1" width="48.875" bestFit="1" customWidth="1"/>
    <col min="2" max="2" width="15" bestFit="1" customWidth="1"/>
    <col min="3" max="3" width="10" customWidth="1"/>
    <col min="4" max="4" width="12.125" bestFit="1" customWidth="1"/>
    <col min="5" max="5" width="15" customWidth="1"/>
    <col min="6" max="6" width="10.625" bestFit="1" customWidth="1"/>
    <col min="7" max="7" width="15" customWidth="1"/>
    <col min="8" max="8" width="15.875" customWidth="1"/>
    <col min="9" max="9" width="7.625" customWidth="1"/>
    <col min="10" max="11" width="12.625" customWidth="1"/>
    <col min="12" max="12" width="11.75" customWidth="1"/>
    <col min="13" max="24" width="7.625" customWidth="1"/>
  </cols>
  <sheetData>
    <row r="1" spans="1:24" ht="47.25" x14ac:dyDescent="0.25">
      <c r="A1" s="1" t="s">
        <v>0</v>
      </c>
      <c r="B1" s="2" t="s">
        <v>26</v>
      </c>
      <c r="C1" s="2" t="s">
        <v>27</v>
      </c>
      <c r="D1" s="2" t="s">
        <v>28</v>
      </c>
      <c r="E1" s="121" t="s">
        <v>149</v>
      </c>
      <c r="F1" s="122"/>
      <c r="G1" s="123"/>
      <c r="H1" s="3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6" t="s">
        <v>1</v>
      </c>
      <c r="B2" s="7">
        <f>'Land, Stamp Duty and rent cost'!E10/10^7</f>
        <v>23.298363999999999</v>
      </c>
      <c r="C2" s="8">
        <f t="shared" ref="C2:C9" si="0">D2-B2</f>
        <v>0</v>
      </c>
      <c r="D2" s="8">
        <f t="shared" ref="D2:D9" si="1">E2/10^7</f>
        <v>23.298363999999999</v>
      </c>
      <c r="E2" s="9">
        <f>'Land, Stamp Duty and rent cost'!E10</f>
        <v>232983640</v>
      </c>
      <c r="F2" s="10">
        <f t="shared" ref="F2:F9" si="2">D2/$D$10%</f>
        <v>21.472104820160709</v>
      </c>
      <c r="G2" s="11"/>
      <c r="H2" s="12"/>
      <c r="I2" s="13"/>
    </row>
    <row r="3" spans="1:24" ht="15.75" x14ac:dyDescent="0.25">
      <c r="A3" s="14" t="s">
        <v>93</v>
      </c>
      <c r="B3" s="58">
        <v>4.34</v>
      </c>
      <c r="C3" s="59">
        <f>D3-B3</f>
        <v>59.578798000000006</v>
      </c>
      <c r="D3" s="8">
        <f t="shared" si="1"/>
        <v>63.918798000000002</v>
      </c>
      <c r="E3" s="16">
        <f>'Construction Area Statement'!F61</f>
        <v>639187980</v>
      </c>
      <c r="F3" s="10">
        <f t="shared" si="2"/>
        <v>58.908476605253426</v>
      </c>
      <c r="G3" s="48">
        <f>B3/D3</f>
        <v>6.7898648532157935E-2</v>
      </c>
      <c r="H3" s="12"/>
      <c r="I3" s="13"/>
    </row>
    <row r="4" spans="1:24" ht="15.75" x14ac:dyDescent="0.25">
      <c r="A4" s="17" t="s">
        <v>94</v>
      </c>
      <c r="B4" s="58">
        <v>0</v>
      </c>
      <c r="C4" s="8">
        <f t="shared" si="0"/>
        <v>0.75</v>
      </c>
      <c r="D4" s="8">
        <f t="shared" si="1"/>
        <v>0.75</v>
      </c>
      <c r="E4" s="16">
        <f>'Approval Charges'!C3</f>
        <v>7500000</v>
      </c>
      <c r="F4" s="10">
        <f t="shared" si="2"/>
        <v>0.69121070540062512</v>
      </c>
      <c r="G4" s="12"/>
      <c r="H4" s="12"/>
      <c r="I4" s="13"/>
    </row>
    <row r="5" spans="1:24" ht="15.75" x14ac:dyDescent="0.25">
      <c r="A5" s="18" t="s">
        <v>2</v>
      </c>
      <c r="B5" s="160">
        <v>0.02</v>
      </c>
      <c r="C5" s="163">
        <f>D5+D6+D7-B5</f>
        <v>6.5605380000000002</v>
      </c>
      <c r="D5" s="8">
        <f t="shared" si="1"/>
        <v>0.63918799999999998</v>
      </c>
      <c r="E5" s="9">
        <f>ROUND(E3*1%,0)</f>
        <v>6391880</v>
      </c>
      <c r="F5" s="10">
        <f t="shared" si="2"/>
        <v>0.58908478448481971</v>
      </c>
      <c r="G5" s="12"/>
      <c r="H5" s="12"/>
      <c r="I5" s="13"/>
    </row>
    <row r="6" spans="1:24" ht="15.75" x14ac:dyDescent="0.25">
      <c r="A6" s="14" t="s">
        <v>3</v>
      </c>
      <c r="B6" s="161"/>
      <c r="C6" s="164"/>
      <c r="D6" s="8">
        <f t="shared" si="1"/>
        <v>3.1959398999999999</v>
      </c>
      <c r="E6" s="9">
        <f>ROUND(E3*5%,0)</f>
        <v>31959399</v>
      </c>
      <c r="F6" s="10">
        <f t="shared" si="2"/>
        <v>2.9454238302626714</v>
      </c>
      <c r="G6" s="12"/>
      <c r="H6" s="12"/>
      <c r="I6" s="13"/>
    </row>
    <row r="7" spans="1:24" ht="15.75" x14ac:dyDescent="0.25">
      <c r="A7" s="14" t="s">
        <v>4</v>
      </c>
      <c r="B7" s="162"/>
      <c r="C7" s="165"/>
      <c r="D7" s="8">
        <f t="shared" si="1"/>
        <v>2.7454101</v>
      </c>
      <c r="E7" s="9">
        <f>ROUND(E16*2%,0)</f>
        <v>27454101</v>
      </c>
      <c r="F7" s="10">
        <f t="shared" si="2"/>
        <v>2.5302091357800012</v>
      </c>
      <c r="G7" s="12"/>
      <c r="H7" s="12"/>
      <c r="I7" s="13"/>
      <c r="J7" s="19"/>
    </row>
    <row r="8" spans="1:24" ht="15.75" x14ac:dyDescent="0.25">
      <c r="A8" s="18" t="s">
        <v>5</v>
      </c>
      <c r="B8" s="58">
        <v>0</v>
      </c>
      <c r="C8" s="8">
        <f t="shared" si="0"/>
        <v>12.04</v>
      </c>
      <c r="D8" s="8">
        <f t="shared" si="1"/>
        <v>12.04</v>
      </c>
      <c r="E8" s="93">
        <v>120400000</v>
      </c>
      <c r="F8" s="10">
        <f t="shared" si="2"/>
        <v>11.096235857364702</v>
      </c>
      <c r="G8" s="12"/>
      <c r="H8" s="12"/>
      <c r="I8" s="13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ht="15.75" x14ac:dyDescent="0.25">
      <c r="A9" s="18" t="s">
        <v>45</v>
      </c>
      <c r="B9" s="58">
        <v>0</v>
      </c>
      <c r="C9" s="8">
        <f t="shared" si="0"/>
        <v>1.9175639</v>
      </c>
      <c r="D9" s="8">
        <f t="shared" si="1"/>
        <v>1.9175639</v>
      </c>
      <c r="E9" s="9">
        <f>ROUND(E3*3%,0)</f>
        <v>19175639</v>
      </c>
      <c r="F9" s="10">
        <f t="shared" si="2"/>
        <v>1.7672542612930318</v>
      </c>
      <c r="G9" s="12"/>
      <c r="H9" s="12"/>
      <c r="I9" s="13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ht="15.75" x14ac:dyDescent="0.25">
      <c r="A10" s="20" t="s">
        <v>6</v>
      </c>
      <c r="B10" s="21">
        <f>SUM(B2:B9)</f>
        <v>27.658363999999999</v>
      </c>
      <c r="C10" s="21">
        <f>SUM(C2:C9)</f>
        <v>80.846899900000011</v>
      </c>
      <c r="D10" s="21">
        <f>SUM(D2:D9)</f>
        <v>108.50526390000002</v>
      </c>
      <c r="E10" s="21">
        <f>SUM(E2:E9)</f>
        <v>1085052639</v>
      </c>
      <c r="F10" s="10">
        <f>SUM(F2:F9)</f>
        <v>99.999999999999986</v>
      </c>
      <c r="G10" s="12"/>
      <c r="H10" s="12"/>
      <c r="I10" s="12"/>
    </row>
    <row r="11" spans="1:24" ht="15.75" x14ac:dyDescent="0.25">
      <c r="A11" s="23"/>
      <c r="B11" s="22"/>
      <c r="C11" s="47"/>
      <c r="D11" s="24"/>
      <c r="E11" s="24"/>
      <c r="F11" s="25"/>
      <c r="G11" s="11"/>
      <c r="H11" s="12"/>
      <c r="I11" s="13"/>
    </row>
    <row r="12" spans="1:24" ht="15.75" x14ac:dyDescent="0.25">
      <c r="A12" s="23"/>
      <c r="B12" s="22"/>
      <c r="C12" s="22"/>
      <c r="D12" s="22"/>
      <c r="E12" s="24"/>
      <c r="F12" s="22"/>
      <c r="G12" s="11"/>
      <c r="H12" s="12"/>
      <c r="I12" s="13"/>
    </row>
    <row r="13" spans="1:24" ht="36" customHeight="1" x14ac:dyDescent="0.2">
      <c r="A13" s="1" t="s">
        <v>7</v>
      </c>
      <c r="B13" s="1" t="s">
        <v>130</v>
      </c>
      <c r="C13" s="1" t="s">
        <v>52</v>
      </c>
      <c r="D13" s="26" t="s">
        <v>150</v>
      </c>
      <c r="E13" s="26" t="s">
        <v>148</v>
      </c>
      <c r="F13" s="26" t="s">
        <v>147</v>
      </c>
      <c r="G13" s="26" t="s">
        <v>146</v>
      </c>
    </row>
    <row r="14" spans="1:24" ht="15.75" x14ac:dyDescent="0.25">
      <c r="A14" s="27" t="s">
        <v>128</v>
      </c>
      <c r="B14" s="124">
        <f>'Unsold Inventory of Wing C'!J93</f>
        <v>62320.503023999961</v>
      </c>
      <c r="C14" s="124">
        <f>'Unsold Inventory of Wing C'!A92</f>
        <v>91</v>
      </c>
      <c r="D14" s="124">
        <v>13000</v>
      </c>
      <c r="E14" s="124">
        <f>ROUND(B14*D14,0)</f>
        <v>810166539</v>
      </c>
      <c r="F14" s="124">
        <v>0</v>
      </c>
      <c r="G14" s="124">
        <v>0</v>
      </c>
      <c r="H14" s="19"/>
    </row>
    <row r="15" spans="1:24" ht="15.75" x14ac:dyDescent="0.25">
      <c r="A15" s="27" t="s">
        <v>129</v>
      </c>
      <c r="B15" s="124">
        <f>'Unsold Inventory of Wing D'!J60</f>
        <v>43272.194940000009</v>
      </c>
      <c r="C15" s="124">
        <f>'Unsold Inventory of Wing D'!A59</f>
        <v>58</v>
      </c>
      <c r="D15" s="124">
        <v>13000</v>
      </c>
      <c r="E15" s="124">
        <f>ROUND(B15*D15,0)</f>
        <v>562538534</v>
      </c>
      <c r="F15" s="124">
        <v>0</v>
      </c>
      <c r="G15" s="124">
        <v>0</v>
      </c>
      <c r="H15" s="19"/>
    </row>
    <row r="16" spans="1:24" ht="15.75" x14ac:dyDescent="0.25">
      <c r="A16" s="28" t="s">
        <v>8</v>
      </c>
      <c r="B16" s="29">
        <f>SUM(B14:B15)</f>
        <v>105592.69796399996</v>
      </c>
      <c r="C16" s="29">
        <f>SUM(C14:C15)</f>
        <v>149</v>
      </c>
      <c r="D16" s="29"/>
      <c r="E16" s="29">
        <f>SUM(E14:E15)</f>
        <v>1372705073</v>
      </c>
      <c r="F16" s="29">
        <f>SUM(F14:F15)</f>
        <v>0</v>
      </c>
      <c r="G16" s="29">
        <f>SUM(G14:G15)</f>
        <v>0</v>
      </c>
    </row>
    <row r="17" spans="1:9" ht="15.75" x14ac:dyDescent="0.25">
      <c r="A17" s="114" t="s">
        <v>9</v>
      </c>
      <c r="B17" s="30"/>
      <c r="C17" s="30"/>
      <c r="D17" s="31"/>
      <c r="E17" s="32">
        <f t="shared" ref="E17:G17" si="3">E16/10^7</f>
        <v>137.27050729999999</v>
      </c>
      <c r="F17" s="32">
        <f t="shared" si="3"/>
        <v>0</v>
      </c>
      <c r="G17" s="32">
        <f t="shared" si="3"/>
        <v>0</v>
      </c>
    </row>
    <row r="18" spans="1:9" ht="15.75" customHeight="1" x14ac:dyDescent="0.25">
      <c r="A18" s="23"/>
      <c r="B18" s="22"/>
      <c r="C18" s="22"/>
      <c r="D18" s="33"/>
      <c r="E18" s="22"/>
      <c r="G18" s="12"/>
      <c r="H18" s="12"/>
      <c r="I18" s="13"/>
    </row>
    <row r="19" spans="1:9" ht="15.75" customHeight="1" x14ac:dyDescent="0.25">
      <c r="A19" s="34"/>
      <c r="B19" s="35"/>
      <c r="C19" s="36"/>
      <c r="D19" s="19"/>
      <c r="E19" s="12"/>
      <c r="F19" s="12"/>
      <c r="G19" s="13"/>
    </row>
    <row r="20" spans="1:9" ht="15.75" customHeight="1" x14ac:dyDescent="0.3">
      <c r="A20" s="114" t="s">
        <v>7</v>
      </c>
      <c r="B20" s="125" t="s">
        <v>151</v>
      </c>
      <c r="C20" s="37"/>
      <c r="E20" s="12"/>
      <c r="F20" s="12"/>
      <c r="G20" s="13"/>
    </row>
    <row r="21" spans="1:9" ht="15.75" customHeight="1" x14ac:dyDescent="0.25">
      <c r="A21" s="126" t="s">
        <v>10</v>
      </c>
      <c r="B21" s="118">
        <f>E17</f>
        <v>137.27050729999999</v>
      </c>
      <c r="C21" s="38"/>
      <c r="E21" s="12"/>
      <c r="F21" s="12"/>
      <c r="G21" s="13"/>
    </row>
    <row r="22" spans="1:9" ht="15.75" customHeight="1" x14ac:dyDescent="0.25">
      <c r="A22" s="127" t="s">
        <v>11</v>
      </c>
      <c r="B22" s="118">
        <f>D10</f>
        <v>108.50526390000002</v>
      </c>
      <c r="C22" s="38"/>
      <c r="E22" s="12"/>
      <c r="F22" s="12"/>
      <c r="G22" s="13"/>
    </row>
    <row r="23" spans="1:9" ht="15.75" customHeight="1" x14ac:dyDescent="0.25">
      <c r="A23" s="126" t="s">
        <v>12</v>
      </c>
      <c r="B23" s="118">
        <f>B21-B22</f>
        <v>28.765243399999974</v>
      </c>
      <c r="C23" s="38"/>
      <c r="E23" s="12"/>
      <c r="F23" s="12"/>
      <c r="G23" s="13"/>
    </row>
    <row r="24" spans="1:9" ht="15.75" customHeight="1" x14ac:dyDescent="0.25">
      <c r="A24" s="114"/>
      <c r="B24" s="115"/>
      <c r="C24" s="22"/>
      <c r="E24" s="12"/>
      <c r="F24" s="12"/>
      <c r="G24" s="13"/>
    </row>
    <row r="25" spans="1:9" ht="15.75" customHeight="1" x14ac:dyDescent="0.25">
      <c r="A25" s="126" t="s">
        <v>13</v>
      </c>
      <c r="B25" s="115"/>
      <c r="C25" s="22"/>
      <c r="E25" s="12"/>
      <c r="F25" s="12"/>
      <c r="G25" s="13"/>
    </row>
    <row r="26" spans="1:9" ht="15.75" customHeight="1" x14ac:dyDescent="0.25">
      <c r="A26" s="127" t="s">
        <v>14</v>
      </c>
      <c r="B26" s="115">
        <f>ROUND(B23*0.3,2)</f>
        <v>8.6300000000000008</v>
      </c>
      <c r="C26" s="22"/>
      <c r="E26" s="12"/>
      <c r="F26" s="12"/>
      <c r="G26" s="13"/>
    </row>
    <row r="27" spans="1:9" ht="15.75" customHeight="1" x14ac:dyDescent="0.25">
      <c r="A27" s="126" t="s">
        <v>15</v>
      </c>
      <c r="B27" s="118">
        <f>B23-B26</f>
        <v>20.135243399999972</v>
      </c>
      <c r="C27" s="38"/>
      <c r="E27" s="12"/>
      <c r="F27" s="12"/>
      <c r="G27" s="13"/>
    </row>
    <row r="28" spans="1:9" ht="15.75" customHeight="1" x14ac:dyDescent="0.25">
      <c r="A28" s="128" t="s">
        <v>132</v>
      </c>
      <c r="B28" s="119">
        <f>PV(8%,3,0,-B27)</f>
        <v>15.984005391708557</v>
      </c>
      <c r="C28" s="39"/>
      <c r="E28" s="12"/>
      <c r="F28" s="12"/>
      <c r="G28" s="13"/>
    </row>
    <row r="29" spans="1:9" ht="15.75" customHeight="1" x14ac:dyDescent="0.25">
      <c r="A29" s="129" t="s">
        <v>16</v>
      </c>
      <c r="B29" s="115"/>
      <c r="C29" s="22"/>
      <c r="E29" s="12"/>
      <c r="F29" s="12"/>
      <c r="G29" s="13"/>
    </row>
    <row r="30" spans="1:9" ht="15.75" customHeight="1" x14ac:dyDescent="0.25">
      <c r="A30" s="128" t="s">
        <v>17</v>
      </c>
      <c r="B30" s="116">
        <f>B10</f>
        <v>27.658363999999999</v>
      </c>
      <c r="C30" s="33"/>
      <c r="E30" s="12"/>
      <c r="F30" s="12"/>
      <c r="G30" s="13"/>
    </row>
    <row r="31" spans="1:9" ht="15.75" customHeight="1" x14ac:dyDescent="0.25">
      <c r="A31" s="128" t="s">
        <v>18</v>
      </c>
      <c r="B31" s="115"/>
      <c r="C31" s="22"/>
      <c r="E31" s="12"/>
      <c r="F31" s="12"/>
      <c r="G31" s="13"/>
    </row>
    <row r="32" spans="1:9" ht="15.75" customHeight="1" x14ac:dyDescent="0.25">
      <c r="A32" s="129" t="s">
        <v>19</v>
      </c>
      <c r="B32" s="116">
        <f>F17</f>
        <v>0</v>
      </c>
      <c r="C32" s="33"/>
      <c r="E32" s="12"/>
      <c r="F32" s="12"/>
      <c r="G32" s="13"/>
    </row>
    <row r="33" spans="1:9" ht="15.75" customHeight="1" x14ac:dyDescent="0.25">
      <c r="A33" s="117"/>
      <c r="B33" s="115"/>
      <c r="C33" s="22"/>
      <c r="E33" s="12"/>
      <c r="F33" s="12"/>
      <c r="G33" s="13"/>
    </row>
    <row r="34" spans="1:9" ht="15.75" customHeight="1" x14ac:dyDescent="0.25">
      <c r="A34" s="128" t="s">
        <v>20</v>
      </c>
      <c r="B34" s="120">
        <f>B28+B30-B32</f>
        <v>43.642369391708556</v>
      </c>
      <c r="C34" s="40"/>
      <c r="E34" s="12"/>
      <c r="F34" s="12"/>
      <c r="G34" s="13"/>
    </row>
    <row r="35" spans="1:9" ht="15.75" customHeight="1" x14ac:dyDescent="0.25">
      <c r="A35" s="129" t="s">
        <v>21</v>
      </c>
      <c r="B35" s="120">
        <f>B34*0.9</f>
        <v>39.278132452537704</v>
      </c>
      <c r="C35" s="40"/>
      <c r="E35" s="12"/>
      <c r="F35" s="12"/>
      <c r="G35" s="13"/>
    </row>
    <row r="36" spans="1:9" ht="15.75" customHeight="1" x14ac:dyDescent="0.25">
      <c r="A36" s="128" t="s">
        <v>22</v>
      </c>
      <c r="B36" s="120">
        <f>B34*0.8</f>
        <v>34.913895513366846</v>
      </c>
      <c r="C36" s="40"/>
      <c r="E36" s="12"/>
      <c r="F36" s="12"/>
      <c r="G36" s="13"/>
    </row>
    <row r="37" spans="1:9" ht="15.75" customHeight="1" x14ac:dyDescent="0.25">
      <c r="A37" s="5"/>
      <c r="G37" s="12"/>
      <c r="H37" s="12"/>
      <c r="I37" s="13"/>
    </row>
    <row r="38" spans="1:9" ht="15.75" customHeight="1" x14ac:dyDescent="0.25">
      <c r="A38" s="5"/>
      <c r="G38" s="12"/>
      <c r="H38" s="12"/>
      <c r="I38" s="13"/>
    </row>
    <row r="39" spans="1:9" ht="15.75" customHeight="1" x14ac:dyDescent="0.25">
      <c r="A39" s="5"/>
      <c r="G39" s="12"/>
      <c r="H39" s="12"/>
      <c r="I39" s="13"/>
    </row>
    <row r="40" spans="1:9" ht="15.75" customHeight="1" x14ac:dyDescent="0.25">
      <c r="A40" s="5"/>
      <c r="G40" s="12"/>
      <c r="H40" s="12"/>
      <c r="I40" s="13"/>
    </row>
    <row r="41" spans="1:9" ht="15.75" customHeight="1" x14ac:dyDescent="0.25">
      <c r="A41" s="5"/>
      <c r="G41" s="12"/>
      <c r="H41" s="12"/>
      <c r="I41" s="13"/>
    </row>
    <row r="42" spans="1:9" ht="15.75" customHeight="1" x14ac:dyDescent="0.25">
      <c r="A42" s="5"/>
      <c r="G42" s="12"/>
      <c r="H42" s="12"/>
      <c r="I42" s="13"/>
    </row>
    <row r="43" spans="1:9" ht="15.75" customHeight="1" x14ac:dyDescent="0.25">
      <c r="A43" s="5"/>
      <c r="G43" s="12"/>
      <c r="H43" s="12"/>
      <c r="I43" s="13"/>
    </row>
    <row r="44" spans="1:9" ht="15.75" customHeight="1" x14ac:dyDescent="0.25">
      <c r="A44" s="5"/>
      <c r="G44" s="12"/>
      <c r="H44" s="12"/>
      <c r="I44" s="13"/>
    </row>
    <row r="45" spans="1:9" ht="15.75" customHeight="1" x14ac:dyDescent="0.25">
      <c r="A45" s="5"/>
      <c r="G45" s="12"/>
      <c r="H45" s="12"/>
      <c r="I45" s="13"/>
    </row>
    <row r="46" spans="1:9" ht="15.75" customHeight="1" x14ac:dyDescent="0.25">
      <c r="A46" s="5"/>
      <c r="G46" s="12"/>
      <c r="H46" s="12"/>
      <c r="I46" s="13"/>
    </row>
    <row r="47" spans="1:9" ht="15.75" customHeight="1" x14ac:dyDescent="0.25">
      <c r="A47" s="5"/>
      <c r="G47" s="12"/>
      <c r="H47" s="12"/>
      <c r="I47" s="13"/>
    </row>
    <row r="48" spans="1:9" ht="15.75" customHeight="1" x14ac:dyDescent="0.25">
      <c r="A48" s="5"/>
      <c r="G48" s="12"/>
      <c r="H48" s="12"/>
      <c r="I48" s="13"/>
    </row>
    <row r="49" spans="1:9" ht="15.75" customHeight="1" x14ac:dyDescent="0.25">
      <c r="A49" s="5"/>
      <c r="G49" s="12"/>
      <c r="H49" s="12"/>
      <c r="I49" s="13"/>
    </row>
    <row r="50" spans="1:9" ht="15.75" customHeight="1" x14ac:dyDescent="0.25">
      <c r="A50" s="5"/>
      <c r="G50" s="12"/>
      <c r="H50" s="12"/>
      <c r="I50" s="13"/>
    </row>
    <row r="51" spans="1:9" ht="15.75" customHeight="1" x14ac:dyDescent="0.25">
      <c r="A51" s="5"/>
      <c r="G51" s="12"/>
      <c r="H51" s="12"/>
      <c r="I51" s="13"/>
    </row>
    <row r="52" spans="1:9" ht="15.75" customHeight="1" x14ac:dyDescent="0.25">
      <c r="A52" s="5"/>
      <c r="G52" s="12"/>
      <c r="H52" s="12"/>
      <c r="I52" s="13"/>
    </row>
    <row r="53" spans="1:9" ht="15.75" customHeight="1" x14ac:dyDescent="0.25">
      <c r="A53" s="5"/>
      <c r="G53" s="12"/>
      <c r="H53" s="12"/>
      <c r="I53" s="13"/>
    </row>
    <row r="54" spans="1:9" ht="15.75" customHeight="1" x14ac:dyDescent="0.25">
      <c r="A54" s="5"/>
      <c r="G54" s="12"/>
      <c r="H54" s="12"/>
      <c r="I54" s="13"/>
    </row>
    <row r="55" spans="1:9" ht="15.75" customHeight="1" x14ac:dyDescent="0.25">
      <c r="A55" s="5"/>
      <c r="G55" s="12"/>
      <c r="H55" s="12"/>
      <c r="I55" s="13"/>
    </row>
    <row r="56" spans="1:9" ht="15.75" customHeight="1" x14ac:dyDescent="0.25">
      <c r="A56" s="5"/>
      <c r="G56" s="12"/>
      <c r="H56" s="12"/>
      <c r="I56" s="13"/>
    </row>
    <row r="57" spans="1:9" ht="15.75" customHeight="1" x14ac:dyDescent="0.25">
      <c r="A57" s="5"/>
      <c r="G57" s="12"/>
      <c r="H57" s="12"/>
      <c r="I57" s="13"/>
    </row>
    <row r="58" spans="1:9" ht="15.75" customHeight="1" x14ac:dyDescent="0.25">
      <c r="A58" s="5"/>
      <c r="G58" s="12"/>
      <c r="H58" s="12"/>
      <c r="I58" s="13"/>
    </row>
    <row r="59" spans="1:9" ht="15.75" customHeight="1" x14ac:dyDescent="0.25">
      <c r="A59" s="5"/>
      <c r="G59" s="12"/>
      <c r="H59" s="12"/>
      <c r="I59" s="13"/>
    </row>
    <row r="60" spans="1:9" ht="15.75" customHeight="1" x14ac:dyDescent="0.25">
      <c r="A60" s="5"/>
      <c r="G60" s="12"/>
      <c r="H60" s="12"/>
      <c r="I60" s="13"/>
    </row>
    <row r="61" spans="1:9" ht="15.75" customHeight="1" x14ac:dyDescent="0.25">
      <c r="A61" s="5"/>
      <c r="G61" s="12"/>
      <c r="H61" s="12"/>
      <c r="I61" s="13"/>
    </row>
    <row r="62" spans="1:9" ht="15.75" customHeight="1" x14ac:dyDescent="0.25">
      <c r="A62" s="5"/>
      <c r="G62" s="12"/>
      <c r="H62" s="12"/>
      <c r="I62" s="13"/>
    </row>
    <row r="63" spans="1:9" ht="15.75" customHeight="1" x14ac:dyDescent="0.25">
      <c r="A63" s="5"/>
      <c r="G63" s="12"/>
      <c r="H63" s="12"/>
      <c r="I63" s="13"/>
    </row>
    <row r="64" spans="1:9" ht="15.75" customHeight="1" x14ac:dyDescent="0.25">
      <c r="A64" s="5"/>
      <c r="G64" s="12"/>
      <c r="H64" s="12"/>
      <c r="I64" s="13"/>
    </row>
    <row r="65" spans="1:9" ht="15.75" customHeight="1" x14ac:dyDescent="0.25">
      <c r="A65" s="5"/>
      <c r="G65" s="12"/>
      <c r="H65" s="12"/>
      <c r="I65" s="13"/>
    </row>
    <row r="66" spans="1:9" ht="15.75" customHeight="1" x14ac:dyDescent="0.25">
      <c r="A66" s="5"/>
      <c r="G66" s="12"/>
      <c r="H66" s="12"/>
      <c r="I66" s="13"/>
    </row>
    <row r="67" spans="1:9" ht="15.75" customHeight="1" x14ac:dyDescent="0.25">
      <c r="A67" s="5"/>
      <c r="G67" s="12"/>
      <c r="H67" s="12"/>
      <c r="I67" s="13"/>
    </row>
    <row r="68" spans="1:9" ht="15.75" customHeight="1" x14ac:dyDescent="0.25">
      <c r="A68" s="5"/>
      <c r="G68" s="12"/>
      <c r="H68" s="12"/>
      <c r="I68" s="13"/>
    </row>
    <row r="69" spans="1:9" ht="15.75" customHeight="1" x14ac:dyDescent="0.25">
      <c r="A69" s="5"/>
      <c r="G69" s="12"/>
      <c r="H69" s="12"/>
      <c r="I69" s="13"/>
    </row>
    <row r="70" spans="1:9" ht="15.75" customHeight="1" x14ac:dyDescent="0.25">
      <c r="A70" s="5"/>
      <c r="G70" s="12"/>
      <c r="H70" s="12"/>
      <c r="I70" s="13"/>
    </row>
    <row r="71" spans="1:9" ht="15.75" customHeight="1" x14ac:dyDescent="0.25">
      <c r="A71" s="5"/>
      <c r="G71" s="12"/>
      <c r="H71" s="12"/>
      <c r="I71" s="13"/>
    </row>
    <row r="72" spans="1:9" ht="15.75" customHeight="1" x14ac:dyDescent="0.25">
      <c r="A72" s="5"/>
      <c r="G72" s="12"/>
      <c r="H72" s="12"/>
      <c r="I72" s="13"/>
    </row>
    <row r="73" spans="1:9" ht="15.75" customHeight="1" x14ac:dyDescent="0.25">
      <c r="A73" s="5"/>
      <c r="G73" s="12"/>
      <c r="H73" s="12"/>
      <c r="I73" s="13"/>
    </row>
    <row r="74" spans="1:9" ht="15.75" customHeight="1" x14ac:dyDescent="0.25">
      <c r="A74" s="5"/>
      <c r="G74" s="12"/>
      <c r="H74" s="12"/>
      <c r="I74" s="13"/>
    </row>
    <row r="75" spans="1:9" ht="15.75" customHeight="1" x14ac:dyDescent="0.25">
      <c r="A75" s="5"/>
      <c r="G75" s="12"/>
      <c r="H75" s="12"/>
      <c r="I75" s="13"/>
    </row>
    <row r="76" spans="1:9" ht="15.75" customHeight="1" x14ac:dyDescent="0.25">
      <c r="A76" s="5"/>
      <c r="G76" s="12"/>
      <c r="H76" s="12"/>
      <c r="I76" s="13"/>
    </row>
    <row r="77" spans="1:9" ht="15.75" customHeight="1" x14ac:dyDescent="0.25">
      <c r="A77" s="5"/>
      <c r="G77" s="12"/>
      <c r="H77" s="12"/>
      <c r="I77" s="13"/>
    </row>
    <row r="78" spans="1:9" ht="15.75" customHeight="1" x14ac:dyDescent="0.25">
      <c r="A78" s="5"/>
      <c r="G78" s="12"/>
      <c r="H78" s="12"/>
      <c r="I78" s="13"/>
    </row>
    <row r="79" spans="1:9" ht="15.75" customHeight="1" x14ac:dyDescent="0.25">
      <c r="A79" s="5"/>
      <c r="G79" s="12"/>
      <c r="H79" s="12"/>
      <c r="I79" s="13"/>
    </row>
    <row r="80" spans="1:9" ht="15.75" customHeight="1" x14ac:dyDescent="0.25">
      <c r="A80" s="5"/>
      <c r="G80" s="12"/>
      <c r="H80" s="12"/>
      <c r="I80" s="13"/>
    </row>
    <row r="81" spans="1:9" ht="15.75" customHeight="1" x14ac:dyDescent="0.25">
      <c r="A81" s="5"/>
      <c r="G81" s="12"/>
      <c r="H81" s="12"/>
      <c r="I81" s="13"/>
    </row>
    <row r="82" spans="1:9" ht="15.75" customHeight="1" x14ac:dyDescent="0.25">
      <c r="A82" s="5"/>
      <c r="G82" s="12"/>
      <c r="H82" s="12"/>
      <c r="I82" s="13"/>
    </row>
    <row r="83" spans="1:9" ht="15.75" customHeight="1" x14ac:dyDescent="0.25">
      <c r="A83" s="5"/>
      <c r="G83" s="12"/>
      <c r="H83" s="12"/>
      <c r="I83" s="13"/>
    </row>
    <row r="84" spans="1:9" ht="15.75" customHeight="1" x14ac:dyDescent="0.25">
      <c r="A84" s="5"/>
      <c r="G84" s="12"/>
      <c r="H84" s="12"/>
      <c r="I84" s="13"/>
    </row>
    <row r="85" spans="1:9" ht="15.75" customHeight="1" x14ac:dyDescent="0.25">
      <c r="A85" s="5"/>
      <c r="G85" s="12"/>
      <c r="H85" s="12"/>
      <c r="I85" s="13"/>
    </row>
    <row r="86" spans="1:9" ht="15.75" customHeight="1" x14ac:dyDescent="0.25">
      <c r="A86" s="5"/>
      <c r="G86" s="12"/>
      <c r="H86" s="12"/>
      <c r="I86" s="13"/>
    </row>
    <row r="87" spans="1:9" ht="15.75" customHeight="1" x14ac:dyDescent="0.25">
      <c r="A87" s="5"/>
      <c r="G87" s="12"/>
      <c r="H87" s="12"/>
      <c r="I87" s="13"/>
    </row>
    <row r="88" spans="1:9" ht="15.75" customHeight="1" x14ac:dyDescent="0.25">
      <c r="A88" s="5"/>
      <c r="G88" s="12"/>
      <c r="H88" s="12"/>
      <c r="I88" s="13"/>
    </row>
    <row r="89" spans="1:9" ht="15.75" customHeight="1" x14ac:dyDescent="0.25">
      <c r="A89" s="5"/>
      <c r="G89" s="12"/>
      <c r="H89" s="12"/>
      <c r="I89" s="13"/>
    </row>
    <row r="90" spans="1:9" ht="15.75" customHeight="1" x14ac:dyDescent="0.25">
      <c r="A90" s="5"/>
      <c r="G90" s="12"/>
      <c r="H90" s="12"/>
      <c r="I90" s="13"/>
    </row>
    <row r="91" spans="1:9" ht="15.75" customHeight="1" x14ac:dyDescent="0.25">
      <c r="A91" s="5"/>
      <c r="G91" s="12"/>
      <c r="H91" s="12"/>
      <c r="I91" s="13"/>
    </row>
    <row r="92" spans="1:9" ht="15.75" customHeight="1" x14ac:dyDescent="0.25">
      <c r="A92" s="5"/>
      <c r="G92" s="12"/>
      <c r="H92" s="12"/>
      <c r="I92" s="13"/>
    </row>
    <row r="93" spans="1:9" ht="15.75" customHeight="1" x14ac:dyDescent="0.25">
      <c r="A93" s="5"/>
      <c r="G93" s="12"/>
      <c r="H93" s="12"/>
      <c r="I93" s="13"/>
    </row>
    <row r="94" spans="1:9" ht="15.75" customHeight="1" x14ac:dyDescent="0.25">
      <c r="A94" s="5"/>
      <c r="G94" s="12"/>
      <c r="H94" s="12"/>
      <c r="I94" s="13"/>
    </row>
    <row r="95" spans="1:9" ht="15.75" customHeight="1" x14ac:dyDescent="0.25">
      <c r="A95" s="5"/>
      <c r="G95" s="12"/>
      <c r="H95" s="12"/>
      <c r="I95" s="13"/>
    </row>
    <row r="96" spans="1:9" ht="15.75" customHeight="1" x14ac:dyDescent="0.25">
      <c r="A96" s="5"/>
      <c r="G96" s="12"/>
      <c r="H96" s="12"/>
      <c r="I96" s="13"/>
    </row>
    <row r="97" spans="1:9" ht="15.75" customHeight="1" x14ac:dyDescent="0.25">
      <c r="A97" s="5"/>
      <c r="G97" s="12"/>
      <c r="H97" s="12"/>
      <c r="I97" s="13"/>
    </row>
    <row r="98" spans="1:9" ht="15.75" customHeight="1" x14ac:dyDescent="0.25">
      <c r="A98" s="5"/>
      <c r="G98" s="12"/>
      <c r="H98" s="12"/>
      <c r="I98" s="13"/>
    </row>
    <row r="99" spans="1:9" ht="15.75" customHeight="1" x14ac:dyDescent="0.25">
      <c r="A99" s="5"/>
      <c r="G99" s="12"/>
      <c r="H99" s="12"/>
      <c r="I99" s="13"/>
    </row>
    <row r="100" spans="1:9" ht="15.75" customHeight="1" x14ac:dyDescent="0.25">
      <c r="A100" s="5"/>
      <c r="G100" s="12"/>
      <c r="H100" s="12"/>
      <c r="I100" s="13"/>
    </row>
    <row r="101" spans="1:9" ht="15.75" customHeight="1" x14ac:dyDescent="0.25">
      <c r="A101" s="5"/>
      <c r="G101" s="12"/>
      <c r="H101" s="12"/>
      <c r="I101" s="13"/>
    </row>
    <row r="102" spans="1:9" ht="15.75" customHeight="1" x14ac:dyDescent="0.25">
      <c r="A102" s="5"/>
      <c r="G102" s="12"/>
      <c r="H102" s="12"/>
      <c r="I102" s="13"/>
    </row>
    <row r="103" spans="1:9" ht="15.75" customHeight="1" x14ac:dyDescent="0.25">
      <c r="A103" s="5"/>
      <c r="G103" s="12"/>
      <c r="H103" s="12"/>
      <c r="I103" s="13"/>
    </row>
    <row r="104" spans="1:9" ht="15.75" customHeight="1" x14ac:dyDescent="0.25">
      <c r="A104" s="5"/>
      <c r="G104" s="12"/>
      <c r="H104" s="12"/>
      <c r="I104" s="13"/>
    </row>
    <row r="105" spans="1:9" ht="15.75" customHeight="1" x14ac:dyDescent="0.25">
      <c r="A105" s="5"/>
      <c r="G105" s="12"/>
      <c r="H105" s="12"/>
      <c r="I105" s="13"/>
    </row>
    <row r="106" spans="1:9" ht="15.75" customHeight="1" x14ac:dyDescent="0.25">
      <c r="A106" s="5"/>
      <c r="G106" s="12"/>
      <c r="H106" s="12"/>
      <c r="I106" s="13"/>
    </row>
    <row r="107" spans="1:9" ht="15.75" customHeight="1" x14ac:dyDescent="0.25">
      <c r="A107" s="5"/>
      <c r="G107" s="12"/>
      <c r="H107" s="12"/>
      <c r="I107" s="13"/>
    </row>
    <row r="108" spans="1:9" ht="15.75" customHeight="1" x14ac:dyDescent="0.25">
      <c r="A108" s="5"/>
      <c r="G108" s="12"/>
      <c r="H108" s="12"/>
      <c r="I108" s="13"/>
    </row>
    <row r="109" spans="1:9" ht="15.75" customHeight="1" x14ac:dyDescent="0.25">
      <c r="A109" s="5"/>
      <c r="G109" s="12"/>
      <c r="H109" s="12"/>
      <c r="I109" s="13"/>
    </row>
    <row r="110" spans="1:9" ht="15.75" customHeight="1" x14ac:dyDescent="0.25">
      <c r="A110" s="5"/>
      <c r="G110" s="12"/>
      <c r="H110" s="12"/>
      <c r="I110" s="13"/>
    </row>
    <row r="111" spans="1:9" ht="15.75" customHeight="1" x14ac:dyDescent="0.25">
      <c r="A111" s="5"/>
      <c r="G111" s="12"/>
      <c r="H111" s="12"/>
      <c r="I111" s="13"/>
    </row>
    <row r="112" spans="1:9" ht="15.75" customHeight="1" x14ac:dyDescent="0.25">
      <c r="A112" s="5"/>
      <c r="G112" s="12"/>
      <c r="H112" s="12"/>
      <c r="I112" s="13"/>
    </row>
    <row r="113" spans="1:9" ht="15.75" customHeight="1" x14ac:dyDescent="0.25">
      <c r="A113" s="5"/>
      <c r="G113" s="12"/>
      <c r="H113" s="12"/>
      <c r="I113" s="13"/>
    </row>
    <row r="114" spans="1:9" ht="15.75" customHeight="1" x14ac:dyDescent="0.25">
      <c r="A114" s="5"/>
      <c r="G114" s="12"/>
      <c r="H114" s="12"/>
      <c r="I114" s="13"/>
    </row>
    <row r="115" spans="1:9" ht="15.75" customHeight="1" x14ac:dyDescent="0.25">
      <c r="A115" s="5"/>
      <c r="G115" s="12"/>
      <c r="H115" s="12"/>
      <c r="I115" s="13"/>
    </row>
    <row r="116" spans="1:9" ht="15.75" customHeight="1" x14ac:dyDescent="0.25">
      <c r="A116" s="5"/>
      <c r="G116" s="12"/>
      <c r="H116" s="12"/>
      <c r="I116" s="13"/>
    </row>
    <row r="117" spans="1:9" ht="15.75" customHeight="1" x14ac:dyDescent="0.25">
      <c r="A117" s="5"/>
      <c r="G117" s="12"/>
      <c r="H117" s="12"/>
      <c r="I117" s="13"/>
    </row>
    <row r="118" spans="1:9" ht="15.75" customHeight="1" x14ac:dyDescent="0.25">
      <c r="A118" s="5"/>
      <c r="G118" s="12"/>
      <c r="H118" s="12"/>
      <c r="I118" s="13"/>
    </row>
    <row r="119" spans="1:9" ht="15.75" customHeight="1" x14ac:dyDescent="0.25">
      <c r="A119" s="5"/>
      <c r="G119" s="12"/>
      <c r="H119" s="12"/>
      <c r="I119" s="13"/>
    </row>
    <row r="120" spans="1:9" ht="15.75" customHeight="1" x14ac:dyDescent="0.25">
      <c r="A120" s="5"/>
      <c r="G120" s="12"/>
      <c r="H120" s="12"/>
      <c r="I120" s="13"/>
    </row>
    <row r="121" spans="1:9" ht="15.75" customHeight="1" x14ac:dyDescent="0.25">
      <c r="A121" s="5"/>
      <c r="G121" s="12"/>
      <c r="H121" s="12"/>
      <c r="I121" s="13"/>
    </row>
    <row r="122" spans="1:9" ht="15.75" customHeight="1" x14ac:dyDescent="0.25">
      <c r="A122" s="5"/>
      <c r="G122" s="12"/>
      <c r="H122" s="12"/>
      <c r="I122" s="13"/>
    </row>
    <row r="123" spans="1:9" ht="15.75" customHeight="1" x14ac:dyDescent="0.25">
      <c r="A123" s="5"/>
      <c r="G123" s="12"/>
      <c r="H123" s="12"/>
      <c r="I123" s="13"/>
    </row>
    <row r="124" spans="1:9" ht="15.75" customHeight="1" x14ac:dyDescent="0.25">
      <c r="A124" s="5"/>
      <c r="G124" s="12"/>
      <c r="H124" s="12"/>
      <c r="I124" s="13"/>
    </row>
    <row r="125" spans="1:9" ht="15.75" customHeight="1" x14ac:dyDescent="0.25">
      <c r="A125" s="5"/>
      <c r="G125" s="12"/>
      <c r="H125" s="12"/>
      <c r="I125" s="13"/>
    </row>
    <row r="126" spans="1:9" ht="15.75" customHeight="1" x14ac:dyDescent="0.25">
      <c r="A126" s="5"/>
      <c r="G126" s="12"/>
      <c r="H126" s="12"/>
      <c r="I126" s="13"/>
    </row>
    <row r="127" spans="1:9" ht="15.75" customHeight="1" x14ac:dyDescent="0.25">
      <c r="A127" s="5"/>
      <c r="G127" s="12"/>
      <c r="H127" s="12"/>
      <c r="I127" s="13"/>
    </row>
    <row r="128" spans="1:9" ht="15.75" customHeight="1" x14ac:dyDescent="0.25">
      <c r="A128" s="5"/>
      <c r="G128" s="12"/>
      <c r="H128" s="12"/>
      <c r="I128" s="13"/>
    </row>
    <row r="129" spans="1:9" ht="15.75" customHeight="1" x14ac:dyDescent="0.25">
      <c r="A129" s="5"/>
      <c r="G129" s="12"/>
      <c r="H129" s="12"/>
      <c r="I129" s="13"/>
    </row>
    <row r="130" spans="1:9" ht="15.75" customHeight="1" x14ac:dyDescent="0.25">
      <c r="A130" s="5"/>
      <c r="G130" s="12"/>
      <c r="H130" s="12"/>
      <c r="I130" s="13"/>
    </row>
    <row r="131" spans="1:9" ht="15.75" customHeight="1" x14ac:dyDescent="0.25">
      <c r="A131" s="5"/>
      <c r="G131" s="12"/>
      <c r="H131" s="12"/>
      <c r="I131" s="13"/>
    </row>
    <row r="132" spans="1:9" ht="15.75" customHeight="1" x14ac:dyDescent="0.25">
      <c r="A132" s="5"/>
      <c r="G132" s="12"/>
      <c r="H132" s="12"/>
      <c r="I132" s="13"/>
    </row>
    <row r="133" spans="1:9" ht="15.75" customHeight="1" x14ac:dyDescent="0.25">
      <c r="A133" s="5"/>
      <c r="G133" s="12"/>
      <c r="H133" s="12"/>
      <c r="I133" s="13"/>
    </row>
    <row r="134" spans="1:9" ht="15.75" customHeight="1" x14ac:dyDescent="0.25">
      <c r="A134" s="5"/>
      <c r="G134" s="12"/>
      <c r="H134" s="12"/>
      <c r="I134" s="13"/>
    </row>
    <row r="135" spans="1:9" ht="15.75" customHeight="1" x14ac:dyDescent="0.25">
      <c r="A135" s="5"/>
      <c r="G135" s="12"/>
      <c r="H135" s="12"/>
      <c r="I135" s="13"/>
    </row>
    <row r="136" spans="1:9" ht="15.75" customHeight="1" x14ac:dyDescent="0.25">
      <c r="A136" s="5"/>
      <c r="G136" s="12"/>
      <c r="H136" s="12"/>
      <c r="I136" s="13"/>
    </row>
    <row r="137" spans="1:9" ht="15.75" customHeight="1" x14ac:dyDescent="0.25">
      <c r="A137" s="5"/>
      <c r="G137" s="12"/>
      <c r="H137" s="12"/>
      <c r="I137" s="13"/>
    </row>
    <row r="138" spans="1:9" ht="15.75" customHeight="1" x14ac:dyDescent="0.25">
      <c r="A138" s="5"/>
      <c r="G138" s="12"/>
      <c r="H138" s="12"/>
      <c r="I138" s="13"/>
    </row>
    <row r="139" spans="1:9" ht="15.75" customHeight="1" x14ac:dyDescent="0.25">
      <c r="A139" s="5"/>
      <c r="G139" s="12"/>
      <c r="H139" s="12"/>
      <c r="I139" s="13"/>
    </row>
    <row r="140" spans="1:9" ht="15.75" customHeight="1" x14ac:dyDescent="0.25">
      <c r="A140" s="5"/>
      <c r="G140" s="12"/>
      <c r="H140" s="12"/>
      <c r="I140" s="13"/>
    </row>
    <row r="141" spans="1:9" ht="15.75" customHeight="1" x14ac:dyDescent="0.25">
      <c r="A141" s="5"/>
      <c r="G141" s="12"/>
      <c r="H141" s="12"/>
      <c r="I141" s="13"/>
    </row>
    <row r="142" spans="1:9" ht="15.75" customHeight="1" x14ac:dyDescent="0.25">
      <c r="A142" s="5"/>
      <c r="G142" s="12"/>
      <c r="H142" s="12"/>
      <c r="I142" s="13"/>
    </row>
    <row r="143" spans="1:9" ht="15.75" customHeight="1" x14ac:dyDescent="0.25">
      <c r="A143" s="5"/>
      <c r="G143" s="12"/>
      <c r="H143" s="12"/>
      <c r="I143" s="13"/>
    </row>
    <row r="144" spans="1:9" ht="15.75" customHeight="1" x14ac:dyDescent="0.25">
      <c r="A144" s="5"/>
      <c r="G144" s="12"/>
      <c r="H144" s="12"/>
      <c r="I144" s="13"/>
    </row>
    <row r="145" spans="1:9" ht="15.75" customHeight="1" x14ac:dyDescent="0.25">
      <c r="A145" s="5"/>
      <c r="G145" s="12"/>
      <c r="H145" s="12"/>
      <c r="I145" s="13"/>
    </row>
    <row r="146" spans="1:9" ht="15.75" customHeight="1" x14ac:dyDescent="0.25">
      <c r="A146" s="5"/>
      <c r="G146" s="12"/>
      <c r="H146" s="12"/>
      <c r="I146" s="13"/>
    </row>
    <row r="147" spans="1:9" ht="15.75" customHeight="1" x14ac:dyDescent="0.25">
      <c r="A147" s="5"/>
      <c r="G147" s="12"/>
      <c r="H147" s="12"/>
      <c r="I147" s="13"/>
    </row>
    <row r="148" spans="1:9" ht="15.75" customHeight="1" x14ac:dyDescent="0.25">
      <c r="A148" s="5"/>
      <c r="G148" s="12"/>
      <c r="H148" s="12"/>
      <c r="I148" s="13"/>
    </row>
    <row r="149" spans="1:9" ht="15.75" customHeight="1" x14ac:dyDescent="0.25">
      <c r="A149" s="5"/>
      <c r="G149" s="12"/>
      <c r="H149" s="12"/>
      <c r="I149" s="13"/>
    </row>
    <row r="150" spans="1:9" ht="15.75" customHeight="1" x14ac:dyDescent="0.25">
      <c r="A150" s="5"/>
      <c r="G150" s="12"/>
      <c r="H150" s="12"/>
      <c r="I150" s="13"/>
    </row>
    <row r="151" spans="1:9" ht="15.75" customHeight="1" x14ac:dyDescent="0.25">
      <c r="A151" s="5"/>
      <c r="G151" s="12"/>
      <c r="H151" s="12"/>
      <c r="I151" s="13"/>
    </row>
    <row r="152" spans="1:9" ht="15.75" customHeight="1" x14ac:dyDescent="0.25">
      <c r="A152" s="5"/>
      <c r="G152" s="12"/>
      <c r="H152" s="12"/>
      <c r="I152" s="13"/>
    </row>
    <row r="153" spans="1:9" ht="15.75" customHeight="1" x14ac:dyDescent="0.25">
      <c r="A153" s="5"/>
      <c r="G153" s="12"/>
      <c r="H153" s="12"/>
      <c r="I153" s="13"/>
    </row>
    <row r="154" spans="1:9" ht="15.75" customHeight="1" x14ac:dyDescent="0.25">
      <c r="A154" s="5"/>
      <c r="G154" s="12"/>
      <c r="H154" s="12"/>
      <c r="I154" s="13"/>
    </row>
    <row r="155" spans="1:9" ht="15.75" customHeight="1" x14ac:dyDescent="0.25">
      <c r="A155" s="5"/>
      <c r="G155" s="12"/>
      <c r="H155" s="12"/>
      <c r="I155" s="13"/>
    </row>
    <row r="156" spans="1:9" ht="15.75" customHeight="1" x14ac:dyDescent="0.25">
      <c r="A156" s="5"/>
      <c r="G156" s="12"/>
      <c r="H156" s="12"/>
      <c r="I156" s="13"/>
    </row>
    <row r="157" spans="1:9" ht="15.75" customHeight="1" x14ac:dyDescent="0.25">
      <c r="A157" s="5"/>
      <c r="G157" s="12"/>
      <c r="H157" s="12"/>
      <c r="I157" s="13"/>
    </row>
    <row r="158" spans="1:9" ht="15.75" customHeight="1" x14ac:dyDescent="0.25">
      <c r="A158" s="5"/>
      <c r="G158" s="12"/>
      <c r="H158" s="12"/>
      <c r="I158" s="13"/>
    </row>
    <row r="159" spans="1:9" ht="15.75" customHeight="1" x14ac:dyDescent="0.25">
      <c r="A159" s="5"/>
      <c r="G159" s="12"/>
      <c r="H159" s="12"/>
      <c r="I159" s="13"/>
    </row>
    <row r="160" spans="1:9" ht="15.75" customHeight="1" x14ac:dyDescent="0.25">
      <c r="A160" s="5"/>
      <c r="G160" s="12"/>
      <c r="H160" s="12"/>
      <c r="I160" s="13"/>
    </row>
    <row r="161" spans="1:9" ht="15.75" customHeight="1" x14ac:dyDescent="0.25">
      <c r="A161" s="5"/>
      <c r="G161" s="12"/>
      <c r="H161" s="12"/>
      <c r="I161" s="13"/>
    </row>
    <row r="162" spans="1:9" ht="15.75" customHeight="1" x14ac:dyDescent="0.25">
      <c r="A162" s="5"/>
      <c r="G162" s="12"/>
      <c r="H162" s="12"/>
      <c r="I162" s="13"/>
    </row>
    <row r="163" spans="1:9" ht="15.75" customHeight="1" x14ac:dyDescent="0.25">
      <c r="A163" s="5"/>
      <c r="G163" s="12"/>
      <c r="H163" s="12"/>
      <c r="I163" s="13"/>
    </row>
    <row r="164" spans="1:9" ht="15.75" customHeight="1" x14ac:dyDescent="0.25">
      <c r="A164" s="5"/>
      <c r="G164" s="12"/>
      <c r="H164" s="12"/>
      <c r="I164" s="13"/>
    </row>
    <row r="165" spans="1:9" ht="15.75" customHeight="1" x14ac:dyDescent="0.25">
      <c r="A165" s="5"/>
      <c r="G165" s="12"/>
      <c r="H165" s="12"/>
      <c r="I165" s="13"/>
    </row>
    <row r="166" spans="1:9" ht="15.75" customHeight="1" x14ac:dyDescent="0.25">
      <c r="A166" s="5"/>
      <c r="G166" s="12"/>
      <c r="H166" s="12"/>
      <c r="I166" s="13"/>
    </row>
    <row r="167" spans="1:9" ht="15.75" customHeight="1" x14ac:dyDescent="0.25">
      <c r="A167" s="5"/>
      <c r="G167" s="12"/>
      <c r="H167" s="12"/>
      <c r="I167" s="13"/>
    </row>
    <row r="168" spans="1:9" ht="15.75" customHeight="1" x14ac:dyDescent="0.25">
      <c r="A168" s="5"/>
      <c r="G168" s="12"/>
      <c r="H168" s="12"/>
      <c r="I168" s="13"/>
    </row>
    <row r="169" spans="1:9" ht="15.75" customHeight="1" x14ac:dyDescent="0.25">
      <c r="A169" s="5"/>
      <c r="G169" s="12"/>
      <c r="H169" s="12"/>
      <c r="I169" s="13"/>
    </row>
    <row r="170" spans="1:9" ht="15.75" customHeight="1" x14ac:dyDescent="0.25">
      <c r="A170" s="5"/>
      <c r="G170" s="12"/>
      <c r="H170" s="12"/>
      <c r="I170" s="13"/>
    </row>
    <row r="171" spans="1:9" ht="15.75" customHeight="1" x14ac:dyDescent="0.25">
      <c r="A171" s="5"/>
      <c r="G171" s="12"/>
      <c r="H171" s="12"/>
      <c r="I171" s="13"/>
    </row>
    <row r="172" spans="1:9" ht="15.75" customHeight="1" x14ac:dyDescent="0.25">
      <c r="A172" s="5"/>
      <c r="G172" s="12"/>
      <c r="H172" s="12"/>
      <c r="I172" s="13"/>
    </row>
    <row r="173" spans="1:9" ht="15.75" customHeight="1" x14ac:dyDescent="0.25">
      <c r="A173" s="5"/>
      <c r="G173" s="12"/>
      <c r="H173" s="12"/>
      <c r="I173" s="13"/>
    </row>
    <row r="174" spans="1:9" ht="15.75" customHeight="1" x14ac:dyDescent="0.25">
      <c r="A174" s="5"/>
      <c r="G174" s="12"/>
      <c r="H174" s="12"/>
      <c r="I174" s="13"/>
    </row>
    <row r="175" spans="1:9" ht="15.75" customHeight="1" x14ac:dyDescent="0.25">
      <c r="A175" s="5"/>
      <c r="G175" s="12"/>
      <c r="H175" s="12"/>
      <c r="I175" s="13"/>
    </row>
    <row r="176" spans="1:9" ht="15.75" customHeight="1" x14ac:dyDescent="0.25">
      <c r="A176" s="5"/>
      <c r="G176" s="12"/>
      <c r="H176" s="12"/>
      <c r="I176" s="13"/>
    </row>
    <row r="177" spans="1:9" ht="15.75" customHeight="1" x14ac:dyDescent="0.25">
      <c r="A177" s="5"/>
      <c r="G177" s="12"/>
      <c r="H177" s="12"/>
      <c r="I177" s="13"/>
    </row>
    <row r="178" spans="1:9" ht="15.75" customHeight="1" x14ac:dyDescent="0.25">
      <c r="A178" s="5"/>
      <c r="G178" s="12"/>
      <c r="H178" s="12"/>
      <c r="I178" s="13"/>
    </row>
    <row r="179" spans="1:9" ht="15.75" customHeight="1" x14ac:dyDescent="0.25">
      <c r="A179" s="5"/>
      <c r="G179" s="12"/>
      <c r="H179" s="12"/>
      <c r="I179" s="13"/>
    </row>
    <row r="180" spans="1:9" ht="15.75" customHeight="1" x14ac:dyDescent="0.25">
      <c r="A180" s="5"/>
      <c r="G180" s="12"/>
      <c r="H180" s="12"/>
      <c r="I180" s="13"/>
    </row>
    <row r="181" spans="1:9" ht="15.75" customHeight="1" x14ac:dyDescent="0.25">
      <c r="A181" s="5"/>
      <c r="G181" s="12"/>
      <c r="H181" s="12"/>
      <c r="I181" s="13"/>
    </row>
    <row r="182" spans="1:9" ht="15.75" customHeight="1" x14ac:dyDescent="0.25">
      <c r="A182" s="5"/>
      <c r="G182" s="12"/>
      <c r="H182" s="12"/>
      <c r="I182" s="13"/>
    </row>
    <row r="183" spans="1:9" ht="15.75" customHeight="1" x14ac:dyDescent="0.25">
      <c r="A183" s="5"/>
      <c r="G183" s="12"/>
      <c r="H183" s="12"/>
      <c r="I183" s="13"/>
    </row>
    <row r="184" spans="1:9" ht="15.75" customHeight="1" x14ac:dyDescent="0.25">
      <c r="A184" s="5"/>
      <c r="G184" s="12"/>
      <c r="H184" s="12"/>
      <c r="I184" s="13"/>
    </row>
    <row r="185" spans="1:9" ht="15.75" customHeight="1" x14ac:dyDescent="0.25">
      <c r="A185" s="5"/>
      <c r="G185" s="12"/>
      <c r="H185" s="12"/>
      <c r="I185" s="13"/>
    </row>
    <row r="186" spans="1:9" ht="15.75" customHeight="1" x14ac:dyDescent="0.25">
      <c r="A186" s="5"/>
      <c r="G186" s="12"/>
      <c r="H186" s="12"/>
      <c r="I186" s="13"/>
    </row>
    <row r="187" spans="1:9" ht="15.75" customHeight="1" x14ac:dyDescent="0.25">
      <c r="A187" s="5"/>
      <c r="G187" s="12"/>
      <c r="H187" s="12"/>
      <c r="I187" s="13"/>
    </row>
    <row r="188" spans="1:9" ht="15.75" customHeight="1" x14ac:dyDescent="0.25">
      <c r="A188" s="5"/>
      <c r="G188" s="12"/>
      <c r="H188" s="12"/>
      <c r="I188" s="13"/>
    </row>
    <row r="189" spans="1:9" ht="15.75" customHeight="1" x14ac:dyDescent="0.25">
      <c r="A189" s="5"/>
      <c r="G189" s="12"/>
      <c r="H189" s="12"/>
      <c r="I189" s="13"/>
    </row>
    <row r="190" spans="1:9" ht="15.75" customHeight="1" x14ac:dyDescent="0.25">
      <c r="A190" s="5"/>
      <c r="G190" s="12"/>
      <c r="H190" s="12"/>
      <c r="I190" s="13"/>
    </row>
    <row r="191" spans="1:9" ht="15.75" customHeight="1" x14ac:dyDescent="0.25">
      <c r="A191" s="5"/>
      <c r="G191" s="12"/>
      <c r="H191" s="12"/>
      <c r="I191" s="13"/>
    </row>
    <row r="192" spans="1:9" ht="15.75" customHeight="1" x14ac:dyDescent="0.25">
      <c r="A192" s="5"/>
      <c r="G192" s="12"/>
      <c r="H192" s="12"/>
      <c r="I192" s="13"/>
    </row>
    <row r="193" spans="1:9" ht="15.75" customHeight="1" x14ac:dyDescent="0.25">
      <c r="A193" s="5"/>
      <c r="G193" s="12"/>
      <c r="H193" s="12"/>
      <c r="I193" s="13"/>
    </row>
    <row r="194" spans="1:9" ht="15.75" customHeight="1" x14ac:dyDescent="0.25">
      <c r="A194" s="5"/>
      <c r="G194" s="12"/>
      <c r="H194" s="12"/>
      <c r="I194" s="13"/>
    </row>
    <row r="195" spans="1:9" ht="15.75" customHeight="1" x14ac:dyDescent="0.25">
      <c r="A195" s="5"/>
      <c r="G195" s="12"/>
      <c r="H195" s="12"/>
      <c r="I195" s="13"/>
    </row>
    <row r="196" spans="1:9" ht="15.75" customHeight="1" x14ac:dyDescent="0.25">
      <c r="A196" s="5"/>
      <c r="G196" s="12"/>
      <c r="H196" s="12"/>
      <c r="I196" s="13"/>
    </row>
    <row r="197" spans="1:9" ht="15.75" customHeight="1" x14ac:dyDescent="0.25">
      <c r="A197" s="5"/>
      <c r="G197" s="12"/>
      <c r="H197" s="12"/>
      <c r="I197" s="13"/>
    </row>
    <row r="198" spans="1:9" ht="15.75" customHeight="1" x14ac:dyDescent="0.25">
      <c r="A198" s="5"/>
      <c r="G198" s="12"/>
      <c r="H198" s="12"/>
      <c r="I198" s="13"/>
    </row>
    <row r="199" spans="1:9" ht="15.75" customHeight="1" x14ac:dyDescent="0.25">
      <c r="A199" s="5"/>
      <c r="G199" s="12"/>
      <c r="H199" s="12"/>
      <c r="I199" s="13"/>
    </row>
    <row r="200" spans="1:9" ht="15.75" customHeight="1" x14ac:dyDescent="0.25">
      <c r="A200" s="5"/>
      <c r="G200" s="12"/>
      <c r="H200" s="12"/>
      <c r="I200" s="13"/>
    </row>
    <row r="201" spans="1:9" ht="15.75" customHeight="1" x14ac:dyDescent="0.25">
      <c r="A201" s="5"/>
      <c r="G201" s="12"/>
      <c r="H201" s="12"/>
      <c r="I201" s="13"/>
    </row>
    <row r="202" spans="1:9" ht="15.75" customHeight="1" x14ac:dyDescent="0.25">
      <c r="A202" s="5"/>
      <c r="G202" s="12"/>
      <c r="H202" s="12"/>
      <c r="I202" s="13"/>
    </row>
    <row r="203" spans="1:9" ht="15.75" customHeight="1" x14ac:dyDescent="0.25">
      <c r="A203" s="5"/>
      <c r="G203" s="12"/>
      <c r="H203" s="12"/>
      <c r="I203" s="13"/>
    </row>
    <row r="204" spans="1:9" ht="15.75" customHeight="1" x14ac:dyDescent="0.25">
      <c r="A204" s="5"/>
      <c r="G204" s="12"/>
      <c r="H204" s="12"/>
      <c r="I204" s="13"/>
    </row>
    <row r="205" spans="1:9" ht="15.75" customHeight="1" x14ac:dyDescent="0.25">
      <c r="A205" s="5"/>
      <c r="G205" s="12"/>
      <c r="H205" s="12"/>
      <c r="I205" s="13"/>
    </row>
    <row r="206" spans="1:9" ht="15.75" customHeight="1" x14ac:dyDescent="0.25">
      <c r="A206" s="5"/>
      <c r="G206" s="12"/>
      <c r="H206" s="12"/>
      <c r="I206" s="13"/>
    </row>
    <row r="207" spans="1:9" ht="15.75" customHeight="1" x14ac:dyDescent="0.25">
      <c r="A207" s="5"/>
      <c r="G207" s="12"/>
      <c r="H207" s="12"/>
      <c r="I207" s="13"/>
    </row>
    <row r="208" spans="1:9" ht="15.75" customHeight="1" x14ac:dyDescent="0.25">
      <c r="A208" s="5"/>
      <c r="G208" s="12"/>
      <c r="H208" s="12"/>
      <c r="I208" s="13"/>
    </row>
    <row r="209" spans="1:9" ht="15.75" customHeight="1" x14ac:dyDescent="0.25">
      <c r="A209" s="5"/>
      <c r="G209" s="12"/>
      <c r="H209" s="12"/>
      <c r="I209" s="13"/>
    </row>
    <row r="210" spans="1:9" ht="15.75" customHeight="1" x14ac:dyDescent="0.25">
      <c r="A210" s="5"/>
      <c r="G210" s="12"/>
      <c r="H210" s="12"/>
      <c r="I210" s="13"/>
    </row>
    <row r="211" spans="1:9" ht="15.75" customHeight="1" x14ac:dyDescent="0.25">
      <c r="A211" s="5"/>
      <c r="G211" s="12"/>
      <c r="H211" s="12"/>
      <c r="I211" s="13"/>
    </row>
    <row r="212" spans="1:9" ht="15.75" customHeight="1" x14ac:dyDescent="0.25">
      <c r="A212" s="5"/>
      <c r="G212" s="12"/>
      <c r="H212" s="12"/>
      <c r="I212" s="13"/>
    </row>
    <row r="213" spans="1:9" ht="15.75" customHeight="1" x14ac:dyDescent="0.25">
      <c r="A213" s="5"/>
      <c r="G213" s="12"/>
      <c r="H213" s="12"/>
      <c r="I213" s="13"/>
    </row>
    <row r="214" spans="1:9" ht="15.75" customHeight="1" x14ac:dyDescent="0.25">
      <c r="A214" s="5"/>
      <c r="G214" s="12"/>
      <c r="H214" s="12"/>
      <c r="I214" s="13"/>
    </row>
    <row r="215" spans="1:9" ht="15.75" customHeight="1" x14ac:dyDescent="0.25">
      <c r="A215" s="5"/>
      <c r="G215" s="12"/>
      <c r="H215" s="12"/>
      <c r="I215" s="13"/>
    </row>
    <row r="216" spans="1:9" ht="15.75" customHeight="1" x14ac:dyDescent="0.25">
      <c r="A216" s="5"/>
      <c r="G216" s="12"/>
      <c r="H216" s="12"/>
      <c r="I216" s="13"/>
    </row>
    <row r="217" spans="1:9" ht="15.75" customHeight="1" x14ac:dyDescent="0.25">
      <c r="A217" s="5"/>
      <c r="G217" s="12"/>
      <c r="H217" s="12"/>
      <c r="I217" s="13"/>
    </row>
    <row r="218" spans="1:9" ht="15.75" customHeight="1" x14ac:dyDescent="0.25">
      <c r="A218" s="5"/>
      <c r="G218" s="12"/>
      <c r="H218" s="12"/>
      <c r="I218" s="13"/>
    </row>
    <row r="219" spans="1:9" ht="15.75" customHeight="1" x14ac:dyDescent="0.25">
      <c r="A219" s="5"/>
      <c r="G219" s="12"/>
      <c r="H219" s="12"/>
      <c r="I219" s="13"/>
    </row>
    <row r="220" spans="1:9" ht="15.75" customHeight="1" x14ac:dyDescent="0.25">
      <c r="A220" s="5"/>
      <c r="G220" s="12"/>
      <c r="H220" s="12"/>
      <c r="I220" s="13"/>
    </row>
    <row r="221" spans="1:9" ht="15.75" customHeight="1" x14ac:dyDescent="0.25">
      <c r="A221" s="5"/>
      <c r="G221" s="12"/>
      <c r="H221" s="12"/>
      <c r="I221" s="13"/>
    </row>
    <row r="222" spans="1:9" ht="15.75" customHeight="1" x14ac:dyDescent="0.25">
      <c r="A222" s="5"/>
      <c r="G222" s="12"/>
      <c r="H222" s="12"/>
      <c r="I222" s="13"/>
    </row>
    <row r="223" spans="1:9" ht="15.75" customHeight="1" x14ac:dyDescent="0.25">
      <c r="A223" s="5"/>
      <c r="G223" s="12"/>
      <c r="H223" s="12"/>
      <c r="I223" s="13"/>
    </row>
    <row r="224" spans="1:9" ht="15.75" customHeight="1" x14ac:dyDescent="0.25">
      <c r="A224" s="5"/>
      <c r="G224" s="12"/>
      <c r="H224" s="12"/>
      <c r="I224" s="13"/>
    </row>
    <row r="225" spans="1:9" ht="15.75" customHeight="1" x14ac:dyDescent="0.25">
      <c r="A225" s="5"/>
      <c r="G225" s="12"/>
      <c r="H225" s="12"/>
      <c r="I225" s="13"/>
    </row>
    <row r="226" spans="1:9" ht="15.75" customHeight="1" x14ac:dyDescent="0.25">
      <c r="A226" s="5"/>
      <c r="G226" s="12"/>
      <c r="H226" s="12"/>
      <c r="I226" s="13"/>
    </row>
    <row r="227" spans="1:9" ht="15.75" customHeight="1" x14ac:dyDescent="0.25">
      <c r="A227" s="5"/>
      <c r="G227" s="12"/>
      <c r="H227" s="12"/>
      <c r="I227" s="13"/>
    </row>
    <row r="228" spans="1:9" ht="15.75" customHeight="1" x14ac:dyDescent="0.25">
      <c r="A228" s="5"/>
      <c r="G228" s="12"/>
      <c r="H228" s="12"/>
      <c r="I228" s="13"/>
    </row>
    <row r="229" spans="1:9" ht="15.75" customHeight="1" x14ac:dyDescent="0.25">
      <c r="A229" s="5"/>
      <c r="G229" s="12"/>
      <c r="H229" s="12"/>
      <c r="I229" s="13"/>
    </row>
    <row r="230" spans="1:9" ht="15.75" customHeight="1" x14ac:dyDescent="0.25">
      <c r="A230" s="5"/>
      <c r="G230" s="12"/>
      <c r="H230" s="12"/>
      <c r="I230" s="13"/>
    </row>
    <row r="231" spans="1:9" ht="15.75" customHeight="1" x14ac:dyDescent="0.25">
      <c r="A231" s="5"/>
      <c r="G231" s="12"/>
      <c r="H231" s="12"/>
      <c r="I231" s="13"/>
    </row>
    <row r="232" spans="1:9" ht="15.75" customHeight="1" x14ac:dyDescent="0.25">
      <c r="A232" s="5"/>
      <c r="G232" s="12"/>
      <c r="H232" s="12"/>
      <c r="I232" s="13"/>
    </row>
    <row r="233" spans="1:9" ht="15.75" customHeight="1" x14ac:dyDescent="0.25">
      <c r="A233" s="5"/>
      <c r="G233" s="12"/>
      <c r="H233" s="12"/>
      <c r="I233" s="13"/>
    </row>
    <row r="234" spans="1:9" ht="15.75" customHeight="1" x14ac:dyDescent="0.25">
      <c r="A234" s="5"/>
      <c r="G234" s="12"/>
      <c r="H234" s="12"/>
      <c r="I234" s="13"/>
    </row>
    <row r="235" spans="1:9" ht="15.75" customHeight="1" x14ac:dyDescent="0.25">
      <c r="A235" s="5"/>
      <c r="G235" s="12"/>
      <c r="H235" s="12"/>
      <c r="I235" s="13"/>
    </row>
    <row r="236" spans="1:9" ht="15.75" customHeight="1" x14ac:dyDescent="0.25">
      <c r="A236" s="5"/>
      <c r="G236" s="12"/>
      <c r="H236" s="12"/>
      <c r="I236" s="13"/>
    </row>
    <row r="237" spans="1:9" ht="15.75" customHeight="1" x14ac:dyDescent="0.2"/>
    <row r="238" spans="1:9" ht="15.75" customHeight="1" x14ac:dyDescent="0.2"/>
    <row r="239" spans="1:9" ht="15.75" customHeight="1" x14ac:dyDescent="0.2"/>
    <row r="240" spans="1: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2">
    <mergeCell ref="B5:B7"/>
    <mergeCell ref="C5:C7"/>
  </mergeCells>
  <pageMargins left="0.70866141732283472" right="0.70866141732283472" top="0.74803149606299213" bottom="0.74803149606299213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D2B91-7412-4CEB-8BF9-33408506A95F}">
  <dimension ref="A1:N151"/>
  <sheetViews>
    <sheetView topLeftCell="A132" workbookViewId="0">
      <selection activeCell="G95" sqref="G95:H150"/>
    </sheetView>
  </sheetViews>
  <sheetFormatPr defaultColWidth="8.375" defaultRowHeight="14.25" x14ac:dyDescent="0.2"/>
  <cols>
    <col min="1" max="1" width="7.75" style="78" bestFit="1" customWidth="1"/>
    <col min="2" max="2" width="5.875" style="78" bestFit="1" customWidth="1"/>
    <col min="3" max="3" width="20.875" style="78" bestFit="1" customWidth="1"/>
    <col min="4" max="4" width="7.625" style="78" bestFit="1" customWidth="1"/>
    <col min="5" max="5" width="9.875" style="78" customWidth="1"/>
    <col min="6" max="6" width="10.125" style="78" customWidth="1"/>
    <col min="7" max="8" width="7.625" style="78" bestFit="1" customWidth="1"/>
    <col min="9" max="9" width="12.875" style="78" customWidth="1"/>
    <col min="10" max="10" width="13.25" style="78" customWidth="1"/>
    <col min="11" max="11" width="15.75" style="70" bestFit="1" customWidth="1"/>
    <col min="12" max="14" width="8.375" style="70"/>
    <col min="15" max="16384" width="8.375" style="78"/>
  </cols>
  <sheetData>
    <row r="1" spans="1:11" ht="60" customHeight="1" x14ac:dyDescent="0.25">
      <c r="A1" s="67" t="s">
        <v>97</v>
      </c>
      <c r="B1" s="67" t="s">
        <v>98</v>
      </c>
      <c r="C1" s="67" t="s">
        <v>99</v>
      </c>
      <c r="D1" s="68" t="s">
        <v>100</v>
      </c>
      <c r="E1" s="68" t="s">
        <v>101</v>
      </c>
      <c r="F1" s="68" t="s">
        <v>102</v>
      </c>
      <c r="G1" s="68" t="s">
        <v>103</v>
      </c>
      <c r="H1" s="68" t="s">
        <v>104</v>
      </c>
      <c r="I1" s="68" t="s">
        <v>105</v>
      </c>
      <c r="J1" s="68" t="s">
        <v>106</v>
      </c>
      <c r="K1" s="69" t="s">
        <v>107</v>
      </c>
    </row>
    <row r="2" spans="1:11" ht="15" x14ac:dyDescent="0.25">
      <c r="A2" s="71">
        <v>101</v>
      </c>
      <c r="B2" s="71" t="s">
        <v>108</v>
      </c>
      <c r="C2" s="71" t="s">
        <v>109</v>
      </c>
      <c r="D2" s="72">
        <v>57.674999999999997</v>
      </c>
      <c r="E2" s="72">
        <v>6.6</v>
      </c>
      <c r="F2" s="73">
        <f>SUM(D2:E2)</f>
        <v>64.274999999999991</v>
      </c>
      <c r="G2" s="72">
        <v>6.5270000000000001</v>
      </c>
      <c r="H2" s="72">
        <v>4.125</v>
      </c>
      <c r="I2" s="72">
        <f>SUM(F2+G2+H2)</f>
        <v>74.926999999999992</v>
      </c>
      <c r="J2" s="73">
        <f>I2*10.764</f>
        <v>806.51422799999989</v>
      </c>
      <c r="K2" s="74">
        <f>J2*13100</f>
        <v>10565336.386799999</v>
      </c>
    </row>
    <row r="3" spans="1:11" ht="15" x14ac:dyDescent="0.25">
      <c r="A3" s="71">
        <v>102</v>
      </c>
      <c r="B3" s="71" t="s">
        <v>108</v>
      </c>
      <c r="C3" s="71" t="s">
        <v>110</v>
      </c>
      <c r="D3" s="72">
        <v>46.84</v>
      </c>
      <c r="E3" s="72">
        <v>7.15</v>
      </c>
      <c r="F3" s="73">
        <f t="shared" ref="F3:F66" si="0">SUM(D3:E3)</f>
        <v>53.99</v>
      </c>
      <c r="G3" s="72">
        <v>5.7389999999999999</v>
      </c>
      <c r="H3" s="72">
        <v>4.125</v>
      </c>
      <c r="I3" s="72">
        <f t="shared" ref="I3:I66" si="1">SUM(F3+G3+H3)</f>
        <v>63.853999999999999</v>
      </c>
      <c r="J3" s="73">
        <f t="shared" ref="J3:J66" si="2">I3*10.764</f>
        <v>687.32445599999994</v>
      </c>
      <c r="K3" s="74">
        <f t="shared" ref="K3:K66" si="3">J3*13100</f>
        <v>9003950.3735999987</v>
      </c>
    </row>
    <row r="4" spans="1:11" ht="15" x14ac:dyDescent="0.25">
      <c r="A4" s="71">
        <v>103</v>
      </c>
      <c r="B4" s="71" t="s">
        <v>108</v>
      </c>
      <c r="C4" s="71" t="s">
        <v>110</v>
      </c>
      <c r="D4" s="72">
        <v>47.662999999999997</v>
      </c>
      <c r="E4" s="72">
        <v>6.875</v>
      </c>
      <c r="F4" s="73">
        <f t="shared" si="0"/>
        <v>54.537999999999997</v>
      </c>
      <c r="G4" s="72">
        <v>5.7389999999999999</v>
      </c>
      <c r="H4" s="72">
        <v>4.125</v>
      </c>
      <c r="I4" s="72">
        <f t="shared" si="1"/>
        <v>64.401999999999987</v>
      </c>
      <c r="J4" s="73">
        <f t="shared" si="2"/>
        <v>693.22312799999986</v>
      </c>
      <c r="K4" s="74">
        <f t="shared" si="3"/>
        <v>9081222.9767999984</v>
      </c>
    </row>
    <row r="5" spans="1:11" ht="15" x14ac:dyDescent="0.25">
      <c r="A5" s="71">
        <v>201</v>
      </c>
      <c r="B5" s="71" t="s">
        <v>108</v>
      </c>
      <c r="C5" s="71" t="s">
        <v>109</v>
      </c>
      <c r="D5" s="72">
        <v>57.787999999999997</v>
      </c>
      <c r="E5" s="72">
        <v>6.6</v>
      </c>
      <c r="F5" s="73">
        <f t="shared" si="0"/>
        <v>64.387999999999991</v>
      </c>
      <c r="G5" s="72">
        <v>7.4269999999999996</v>
      </c>
      <c r="H5" s="72">
        <v>2.3250000000000002</v>
      </c>
      <c r="I5" s="72">
        <f t="shared" si="1"/>
        <v>74.14</v>
      </c>
      <c r="J5" s="73">
        <f t="shared" si="2"/>
        <v>798.04295999999999</v>
      </c>
      <c r="K5" s="74">
        <f t="shared" si="3"/>
        <v>10454362.776000001</v>
      </c>
    </row>
    <row r="6" spans="1:11" ht="15" x14ac:dyDescent="0.25">
      <c r="A6" s="71">
        <v>202</v>
      </c>
      <c r="B6" s="71" t="s">
        <v>108</v>
      </c>
      <c r="C6" s="71" t="s">
        <v>110</v>
      </c>
      <c r="D6" s="72">
        <v>46.84</v>
      </c>
      <c r="E6" s="72">
        <v>7.15</v>
      </c>
      <c r="F6" s="73">
        <f t="shared" si="0"/>
        <v>53.99</v>
      </c>
      <c r="G6" s="72">
        <v>5.7389999999999999</v>
      </c>
      <c r="H6" s="72">
        <v>4.125</v>
      </c>
      <c r="I6" s="72">
        <f t="shared" si="1"/>
        <v>63.853999999999999</v>
      </c>
      <c r="J6" s="73">
        <f t="shared" si="2"/>
        <v>687.32445599999994</v>
      </c>
      <c r="K6" s="74">
        <f t="shared" si="3"/>
        <v>9003950.3735999987</v>
      </c>
    </row>
    <row r="7" spans="1:11" ht="15" x14ac:dyDescent="0.25">
      <c r="A7" s="71">
        <v>203</v>
      </c>
      <c r="B7" s="71" t="s">
        <v>108</v>
      </c>
      <c r="C7" s="71" t="s">
        <v>110</v>
      </c>
      <c r="D7" s="72">
        <v>47.662999999999997</v>
      </c>
      <c r="E7" s="72">
        <v>6.875</v>
      </c>
      <c r="F7" s="73">
        <f t="shared" si="0"/>
        <v>54.537999999999997</v>
      </c>
      <c r="G7" s="72">
        <v>5.7389999999999999</v>
      </c>
      <c r="H7" s="72">
        <v>4.125</v>
      </c>
      <c r="I7" s="72">
        <f t="shared" si="1"/>
        <v>64.401999999999987</v>
      </c>
      <c r="J7" s="73">
        <f t="shared" si="2"/>
        <v>693.22312799999986</v>
      </c>
      <c r="K7" s="74">
        <f t="shared" si="3"/>
        <v>9081222.9767999984</v>
      </c>
    </row>
    <row r="8" spans="1:11" ht="15" x14ac:dyDescent="0.25">
      <c r="A8" s="71">
        <v>204</v>
      </c>
      <c r="B8" s="71" t="s">
        <v>108</v>
      </c>
      <c r="C8" s="71" t="s">
        <v>109</v>
      </c>
      <c r="D8" s="72">
        <v>57.787999999999997</v>
      </c>
      <c r="E8" s="72">
        <v>6.6</v>
      </c>
      <c r="F8" s="73">
        <f t="shared" si="0"/>
        <v>64.387999999999991</v>
      </c>
      <c r="G8" s="72">
        <v>7.4269999999999996</v>
      </c>
      <c r="H8" s="72">
        <v>2.3250000000000002</v>
      </c>
      <c r="I8" s="72">
        <f t="shared" si="1"/>
        <v>74.14</v>
      </c>
      <c r="J8" s="73">
        <f t="shared" si="2"/>
        <v>798.04295999999999</v>
      </c>
      <c r="K8" s="74">
        <f t="shared" si="3"/>
        <v>10454362.776000001</v>
      </c>
    </row>
    <row r="9" spans="1:11" ht="15" x14ac:dyDescent="0.25">
      <c r="A9" s="71">
        <v>301</v>
      </c>
      <c r="B9" s="71" t="s">
        <v>108</v>
      </c>
      <c r="C9" s="71" t="s">
        <v>109</v>
      </c>
      <c r="D9" s="72">
        <v>57.674999999999997</v>
      </c>
      <c r="E9" s="72">
        <v>6.6</v>
      </c>
      <c r="F9" s="73">
        <f t="shared" si="0"/>
        <v>64.274999999999991</v>
      </c>
      <c r="G9" s="72">
        <v>6.5270000000000001</v>
      </c>
      <c r="H9" s="72">
        <v>4.125</v>
      </c>
      <c r="I9" s="72">
        <f t="shared" si="1"/>
        <v>74.926999999999992</v>
      </c>
      <c r="J9" s="73">
        <f t="shared" si="2"/>
        <v>806.51422799999989</v>
      </c>
      <c r="K9" s="74">
        <f t="shared" si="3"/>
        <v>10565336.386799999</v>
      </c>
    </row>
    <row r="10" spans="1:11" ht="15" x14ac:dyDescent="0.25">
      <c r="A10" s="71">
        <v>302</v>
      </c>
      <c r="B10" s="71" t="s">
        <v>108</v>
      </c>
      <c r="C10" s="71" t="s">
        <v>110</v>
      </c>
      <c r="D10" s="72">
        <v>46.84</v>
      </c>
      <c r="E10" s="72">
        <v>7.15</v>
      </c>
      <c r="F10" s="73">
        <f t="shared" si="0"/>
        <v>53.99</v>
      </c>
      <c r="G10" s="72">
        <v>5.7389999999999999</v>
      </c>
      <c r="H10" s="72">
        <v>4.125</v>
      </c>
      <c r="I10" s="72">
        <f t="shared" si="1"/>
        <v>63.853999999999999</v>
      </c>
      <c r="J10" s="73">
        <f t="shared" si="2"/>
        <v>687.32445599999994</v>
      </c>
      <c r="K10" s="74">
        <f t="shared" si="3"/>
        <v>9003950.3735999987</v>
      </c>
    </row>
    <row r="11" spans="1:11" ht="15" x14ac:dyDescent="0.25">
      <c r="A11" s="71">
        <v>303</v>
      </c>
      <c r="B11" s="71" t="s">
        <v>108</v>
      </c>
      <c r="C11" s="71" t="s">
        <v>110</v>
      </c>
      <c r="D11" s="72">
        <v>47.662999999999997</v>
      </c>
      <c r="E11" s="72">
        <v>6.875</v>
      </c>
      <c r="F11" s="73">
        <f t="shared" si="0"/>
        <v>54.537999999999997</v>
      </c>
      <c r="G11" s="72">
        <v>5.7389999999999999</v>
      </c>
      <c r="H11" s="72">
        <v>4.125</v>
      </c>
      <c r="I11" s="72">
        <f t="shared" si="1"/>
        <v>64.401999999999987</v>
      </c>
      <c r="J11" s="73">
        <f t="shared" si="2"/>
        <v>693.22312799999986</v>
      </c>
      <c r="K11" s="74">
        <f t="shared" si="3"/>
        <v>9081222.9767999984</v>
      </c>
    </row>
    <row r="12" spans="1:11" ht="15" x14ac:dyDescent="0.25">
      <c r="A12" s="71">
        <v>304</v>
      </c>
      <c r="B12" s="71" t="s">
        <v>108</v>
      </c>
      <c r="C12" s="71" t="s">
        <v>109</v>
      </c>
      <c r="D12" s="72">
        <v>57.674999999999997</v>
      </c>
      <c r="E12" s="72">
        <v>6.6</v>
      </c>
      <c r="F12" s="73">
        <f t="shared" si="0"/>
        <v>64.274999999999991</v>
      </c>
      <c r="G12" s="72">
        <v>6.5270000000000001</v>
      </c>
      <c r="H12" s="72">
        <v>4.125</v>
      </c>
      <c r="I12" s="72">
        <f t="shared" si="1"/>
        <v>74.926999999999992</v>
      </c>
      <c r="J12" s="73">
        <f t="shared" si="2"/>
        <v>806.51422799999989</v>
      </c>
      <c r="K12" s="74">
        <f t="shared" si="3"/>
        <v>10565336.386799999</v>
      </c>
    </row>
    <row r="13" spans="1:11" ht="15" x14ac:dyDescent="0.25">
      <c r="A13" s="71">
        <v>305</v>
      </c>
      <c r="B13" s="71" t="s">
        <v>108</v>
      </c>
      <c r="C13" s="71" t="s">
        <v>110</v>
      </c>
      <c r="D13" s="72">
        <v>44.798000000000002</v>
      </c>
      <c r="E13" s="72">
        <v>2.1</v>
      </c>
      <c r="F13" s="73">
        <f t="shared" si="0"/>
        <v>46.898000000000003</v>
      </c>
      <c r="G13" s="72">
        <v>5.2130000000000001</v>
      </c>
      <c r="H13" s="72">
        <v>3.45</v>
      </c>
      <c r="I13" s="72">
        <f t="shared" si="1"/>
        <v>55.561000000000007</v>
      </c>
      <c r="J13" s="73">
        <f t="shared" si="2"/>
        <v>598.05860400000006</v>
      </c>
      <c r="K13" s="74">
        <f t="shared" si="3"/>
        <v>7834567.7124000005</v>
      </c>
    </row>
    <row r="14" spans="1:11" ht="15" x14ac:dyDescent="0.25">
      <c r="A14" s="71">
        <v>306</v>
      </c>
      <c r="B14" s="71" t="s">
        <v>108</v>
      </c>
      <c r="C14" s="71" t="s">
        <v>111</v>
      </c>
      <c r="D14" s="72">
        <v>39.088999999999999</v>
      </c>
      <c r="E14" s="72">
        <v>0</v>
      </c>
      <c r="F14" s="73">
        <f t="shared" si="0"/>
        <v>39.088999999999999</v>
      </c>
      <c r="G14" s="72">
        <v>3.637</v>
      </c>
      <c r="H14" s="72">
        <v>3.45</v>
      </c>
      <c r="I14" s="72">
        <f t="shared" si="1"/>
        <v>46.176000000000002</v>
      </c>
      <c r="J14" s="73">
        <f t="shared" si="2"/>
        <v>497.03846399999998</v>
      </c>
      <c r="K14" s="74">
        <f t="shared" si="3"/>
        <v>6511203.8783999998</v>
      </c>
    </row>
    <row r="15" spans="1:11" ht="15" x14ac:dyDescent="0.25">
      <c r="A15" s="71">
        <v>401</v>
      </c>
      <c r="B15" s="71" t="s">
        <v>108</v>
      </c>
      <c r="C15" s="71" t="s">
        <v>109</v>
      </c>
      <c r="D15" s="72">
        <v>57.787999999999997</v>
      </c>
      <c r="E15" s="72">
        <v>6.6</v>
      </c>
      <c r="F15" s="73">
        <f t="shared" si="0"/>
        <v>64.387999999999991</v>
      </c>
      <c r="G15" s="72">
        <v>7.4269999999999996</v>
      </c>
      <c r="H15" s="72">
        <v>2.3250000000000002</v>
      </c>
      <c r="I15" s="72">
        <f t="shared" si="1"/>
        <v>74.14</v>
      </c>
      <c r="J15" s="73">
        <f t="shared" si="2"/>
        <v>798.04295999999999</v>
      </c>
      <c r="K15" s="74">
        <f t="shared" si="3"/>
        <v>10454362.776000001</v>
      </c>
    </row>
    <row r="16" spans="1:11" ht="15" x14ac:dyDescent="0.25">
      <c r="A16" s="71">
        <v>402</v>
      </c>
      <c r="B16" s="71" t="s">
        <v>108</v>
      </c>
      <c r="C16" s="71" t="s">
        <v>110</v>
      </c>
      <c r="D16" s="72">
        <v>46.84</v>
      </c>
      <c r="E16" s="72">
        <v>7.15</v>
      </c>
      <c r="F16" s="73">
        <f t="shared" si="0"/>
        <v>53.99</v>
      </c>
      <c r="G16" s="72">
        <v>5.7389999999999999</v>
      </c>
      <c r="H16" s="72">
        <v>4.125</v>
      </c>
      <c r="I16" s="72">
        <f t="shared" si="1"/>
        <v>63.853999999999999</v>
      </c>
      <c r="J16" s="73">
        <f t="shared" si="2"/>
        <v>687.32445599999994</v>
      </c>
      <c r="K16" s="74">
        <f t="shared" si="3"/>
        <v>9003950.3735999987</v>
      </c>
    </row>
    <row r="17" spans="1:11" ht="15" x14ac:dyDescent="0.25">
      <c r="A17" s="71">
        <v>403</v>
      </c>
      <c r="B17" s="71" t="s">
        <v>108</v>
      </c>
      <c r="C17" s="71" t="s">
        <v>110</v>
      </c>
      <c r="D17" s="72">
        <v>47.662999999999997</v>
      </c>
      <c r="E17" s="72">
        <v>6.875</v>
      </c>
      <c r="F17" s="73">
        <f t="shared" si="0"/>
        <v>54.537999999999997</v>
      </c>
      <c r="G17" s="72">
        <v>5.7389999999999999</v>
      </c>
      <c r="H17" s="72">
        <v>4.125</v>
      </c>
      <c r="I17" s="72">
        <f t="shared" si="1"/>
        <v>64.401999999999987</v>
      </c>
      <c r="J17" s="73">
        <f t="shared" si="2"/>
        <v>693.22312799999986</v>
      </c>
      <c r="K17" s="74">
        <f t="shared" si="3"/>
        <v>9081222.9767999984</v>
      </c>
    </row>
    <row r="18" spans="1:11" ht="15" x14ac:dyDescent="0.25">
      <c r="A18" s="71">
        <v>404</v>
      </c>
      <c r="B18" s="71" t="s">
        <v>108</v>
      </c>
      <c r="C18" s="71" t="s">
        <v>109</v>
      </c>
      <c r="D18" s="72">
        <v>57.787999999999997</v>
      </c>
      <c r="E18" s="72">
        <v>6.6</v>
      </c>
      <c r="F18" s="73">
        <f t="shared" si="0"/>
        <v>64.387999999999991</v>
      </c>
      <c r="G18" s="72">
        <v>7.4269999999999996</v>
      </c>
      <c r="H18" s="72">
        <v>2.3250000000000002</v>
      </c>
      <c r="I18" s="72">
        <f t="shared" si="1"/>
        <v>74.14</v>
      </c>
      <c r="J18" s="73">
        <f t="shared" si="2"/>
        <v>798.04295999999999</v>
      </c>
      <c r="K18" s="74">
        <f t="shared" si="3"/>
        <v>10454362.776000001</v>
      </c>
    </row>
    <row r="19" spans="1:11" ht="15" x14ac:dyDescent="0.25">
      <c r="A19" s="71">
        <v>405</v>
      </c>
      <c r="B19" s="71" t="s">
        <v>108</v>
      </c>
      <c r="C19" s="71" t="s">
        <v>110</v>
      </c>
      <c r="D19" s="72">
        <v>44.686</v>
      </c>
      <c r="E19" s="72">
        <v>2.1</v>
      </c>
      <c r="F19" s="73">
        <f t="shared" si="0"/>
        <v>46.786000000000001</v>
      </c>
      <c r="G19" s="72">
        <v>4.875</v>
      </c>
      <c r="H19" s="72">
        <v>4.125</v>
      </c>
      <c r="I19" s="72">
        <f t="shared" si="1"/>
        <v>55.786000000000001</v>
      </c>
      <c r="J19" s="73">
        <f t="shared" si="2"/>
        <v>600.480504</v>
      </c>
      <c r="K19" s="74">
        <f t="shared" si="3"/>
        <v>7866294.6024000002</v>
      </c>
    </row>
    <row r="20" spans="1:11" ht="15" x14ac:dyDescent="0.25">
      <c r="A20" s="71">
        <v>406</v>
      </c>
      <c r="B20" s="71" t="s">
        <v>108</v>
      </c>
      <c r="C20" s="71" t="s">
        <v>111</v>
      </c>
      <c r="D20" s="72">
        <v>38.976999999999997</v>
      </c>
      <c r="E20" s="72">
        <v>0</v>
      </c>
      <c r="F20" s="73">
        <f t="shared" si="0"/>
        <v>38.976999999999997</v>
      </c>
      <c r="G20" s="72">
        <v>3.3</v>
      </c>
      <c r="H20" s="72">
        <v>4.125</v>
      </c>
      <c r="I20" s="72">
        <f t="shared" si="1"/>
        <v>46.401999999999994</v>
      </c>
      <c r="J20" s="73">
        <f t="shared" si="2"/>
        <v>499.47112799999991</v>
      </c>
      <c r="K20" s="74">
        <f t="shared" si="3"/>
        <v>6543071.7767999992</v>
      </c>
    </row>
    <row r="21" spans="1:11" ht="15" x14ac:dyDescent="0.25">
      <c r="A21" s="71">
        <v>501</v>
      </c>
      <c r="B21" s="71" t="s">
        <v>108</v>
      </c>
      <c r="C21" s="71" t="s">
        <v>109</v>
      </c>
      <c r="D21" s="72">
        <v>57.674999999999997</v>
      </c>
      <c r="E21" s="72">
        <v>6.6</v>
      </c>
      <c r="F21" s="73">
        <f t="shared" si="0"/>
        <v>64.274999999999991</v>
      </c>
      <c r="G21" s="72">
        <v>6.5270000000000001</v>
      </c>
      <c r="H21" s="72">
        <v>4.125</v>
      </c>
      <c r="I21" s="72">
        <f t="shared" si="1"/>
        <v>74.926999999999992</v>
      </c>
      <c r="J21" s="73">
        <f t="shared" si="2"/>
        <v>806.51422799999989</v>
      </c>
      <c r="K21" s="74">
        <f t="shared" si="3"/>
        <v>10565336.386799999</v>
      </c>
    </row>
    <row r="22" spans="1:11" ht="15" x14ac:dyDescent="0.25">
      <c r="A22" s="71">
        <v>502</v>
      </c>
      <c r="B22" s="71" t="s">
        <v>108</v>
      </c>
      <c r="C22" s="71" t="s">
        <v>110</v>
      </c>
      <c r="D22" s="72">
        <v>46.84</v>
      </c>
      <c r="E22" s="72">
        <v>7.15</v>
      </c>
      <c r="F22" s="73">
        <f t="shared" si="0"/>
        <v>53.99</v>
      </c>
      <c r="G22" s="72">
        <v>5.7389999999999999</v>
      </c>
      <c r="H22" s="72">
        <v>4.125</v>
      </c>
      <c r="I22" s="72">
        <f t="shared" si="1"/>
        <v>63.853999999999999</v>
      </c>
      <c r="J22" s="73">
        <f t="shared" si="2"/>
        <v>687.32445599999994</v>
      </c>
      <c r="K22" s="74">
        <f t="shared" si="3"/>
        <v>9003950.3735999987</v>
      </c>
    </row>
    <row r="23" spans="1:11" ht="15" x14ac:dyDescent="0.25">
      <c r="A23" s="71">
        <v>503</v>
      </c>
      <c r="B23" s="71" t="s">
        <v>108</v>
      </c>
      <c r="C23" s="71" t="s">
        <v>110</v>
      </c>
      <c r="D23" s="72">
        <v>47.662999999999997</v>
      </c>
      <c r="E23" s="72">
        <v>6.875</v>
      </c>
      <c r="F23" s="73">
        <f t="shared" si="0"/>
        <v>54.537999999999997</v>
      </c>
      <c r="G23" s="72">
        <v>5.7389999999999999</v>
      </c>
      <c r="H23" s="72">
        <v>4.125</v>
      </c>
      <c r="I23" s="72">
        <f t="shared" si="1"/>
        <v>64.401999999999987</v>
      </c>
      <c r="J23" s="73">
        <f t="shared" si="2"/>
        <v>693.22312799999986</v>
      </c>
      <c r="K23" s="74">
        <f t="shared" si="3"/>
        <v>9081222.9767999984</v>
      </c>
    </row>
    <row r="24" spans="1:11" ht="15" x14ac:dyDescent="0.25">
      <c r="A24" s="71">
        <v>504</v>
      </c>
      <c r="B24" s="71" t="s">
        <v>108</v>
      </c>
      <c r="C24" s="71" t="s">
        <v>109</v>
      </c>
      <c r="D24" s="72">
        <v>57.674999999999997</v>
      </c>
      <c r="E24" s="72">
        <v>6.6</v>
      </c>
      <c r="F24" s="73">
        <f t="shared" si="0"/>
        <v>64.274999999999991</v>
      </c>
      <c r="G24" s="72">
        <v>6.5270000000000001</v>
      </c>
      <c r="H24" s="72">
        <v>4.125</v>
      </c>
      <c r="I24" s="72">
        <f t="shared" si="1"/>
        <v>74.926999999999992</v>
      </c>
      <c r="J24" s="73">
        <f t="shared" si="2"/>
        <v>806.51422799999989</v>
      </c>
      <c r="K24" s="74">
        <f t="shared" si="3"/>
        <v>10565336.386799999</v>
      </c>
    </row>
    <row r="25" spans="1:11" ht="15" x14ac:dyDescent="0.25">
      <c r="A25" s="71">
        <v>505</v>
      </c>
      <c r="B25" s="71" t="s">
        <v>108</v>
      </c>
      <c r="C25" s="71" t="s">
        <v>110</v>
      </c>
      <c r="D25" s="72">
        <v>44.798000000000002</v>
      </c>
      <c r="E25" s="72">
        <v>2.1</v>
      </c>
      <c r="F25" s="73">
        <f t="shared" si="0"/>
        <v>46.898000000000003</v>
      </c>
      <c r="G25" s="72">
        <v>5.2130000000000001</v>
      </c>
      <c r="H25" s="72">
        <v>3.45</v>
      </c>
      <c r="I25" s="72">
        <f t="shared" si="1"/>
        <v>55.561000000000007</v>
      </c>
      <c r="J25" s="73">
        <f t="shared" si="2"/>
        <v>598.05860400000006</v>
      </c>
      <c r="K25" s="74">
        <f t="shared" si="3"/>
        <v>7834567.7124000005</v>
      </c>
    </row>
    <row r="26" spans="1:11" ht="15" x14ac:dyDescent="0.25">
      <c r="A26" s="71">
        <v>506</v>
      </c>
      <c r="B26" s="71" t="s">
        <v>108</v>
      </c>
      <c r="C26" s="71" t="s">
        <v>111</v>
      </c>
      <c r="D26" s="72">
        <v>39.088999999999999</v>
      </c>
      <c r="E26" s="72">
        <v>0</v>
      </c>
      <c r="F26" s="73">
        <f t="shared" si="0"/>
        <v>39.088999999999999</v>
      </c>
      <c r="G26" s="72">
        <v>3.637</v>
      </c>
      <c r="H26" s="72">
        <v>3.45</v>
      </c>
      <c r="I26" s="72">
        <f t="shared" si="1"/>
        <v>46.176000000000002</v>
      </c>
      <c r="J26" s="73">
        <f t="shared" si="2"/>
        <v>497.03846399999998</v>
      </c>
      <c r="K26" s="74">
        <f t="shared" si="3"/>
        <v>6511203.8783999998</v>
      </c>
    </row>
    <row r="27" spans="1:11" ht="15" x14ac:dyDescent="0.25">
      <c r="A27" s="71">
        <v>601</v>
      </c>
      <c r="B27" s="71" t="s">
        <v>108</v>
      </c>
      <c r="C27" s="71" t="s">
        <v>109</v>
      </c>
      <c r="D27" s="72">
        <v>57.787999999999997</v>
      </c>
      <c r="E27" s="72">
        <v>6.6</v>
      </c>
      <c r="F27" s="73">
        <f t="shared" si="0"/>
        <v>64.387999999999991</v>
      </c>
      <c r="G27" s="72">
        <v>7.4269999999999996</v>
      </c>
      <c r="H27" s="72">
        <v>2.3250000000000002</v>
      </c>
      <c r="I27" s="72">
        <f t="shared" si="1"/>
        <v>74.14</v>
      </c>
      <c r="J27" s="73">
        <f t="shared" si="2"/>
        <v>798.04295999999999</v>
      </c>
      <c r="K27" s="74">
        <f t="shared" si="3"/>
        <v>10454362.776000001</v>
      </c>
    </row>
    <row r="28" spans="1:11" ht="15" x14ac:dyDescent="0.25">
      <c r="A28" s="71">
        <v>602</v>
      </c>
      <c r="B28" s="71" t="s">
        <v>108</v>
      </c>
      <c r="C28" s="71" t="s">
        <v>110</v>
      </c>
      <c r="D28" s="72">
        <v>46.84</v>
      </c>
      <c r="E28" s="72">
        <v>7.15</v>
      </c>
      <c r="F28" s="73">
        <f t="shared" si="0"/>
        <v>53.99</v>
      </c>
      <c r="G28" s="72">
        <v>5.7389999999999999</v>
      </c>
      <c r="H28" s="72">
        <v>4.125</v>
      </c>
      <c r="I28" s="72">
        <f t="shared" si="1"/>
        <v>63.853999999999999</v>
      </c>
      <c r="J28" s="73">
        <f t="shared" si="2"/>
        <v>687.32445599999994</v>
      </c>
      <c r="K28" s="74">
        <f t="shared" si="3"/>
        <v>9003950.3735999987</v>
      </c>
    </row>
    <row r="29" spans="1:11" ht="15" x14ac:dyDescent="0.25">
      <c r="A29" s="71">
        <v>603</v>
      </c>
      <c r="B29" s="71" t="s">
        <v>108</v>
      </c>
      <c r="C29" s="71" t="s">
        <v>110</v>
      </c>
      <c r="D29" s="72">
        <v>47.662999999999997</v>
      </c>
      <c r="E29" s="72">
        <v>6.875</v>
      </c>
      <c r="F29" s="73">
        <f t="shared" si="0"/>
        <v>54.537999999999997</v>
      </c>
      <c r="G29" s="72">
        <v>5.7389999999999999</v>
      </c>
      <c r="H29" s="72">
        <v>4.125</v>
      </c>
      <c r="I29" s="72">
        <f t="shared" si="1"/>
        <v>64.401999999999987</v>
      </c>
      <c r="J29" s="73">
        <f t="shared" si="2"/>
        <v>693.22312799999986</v>
      </c>
      <c r="K29" s="74">
        <f t="shared" si="3"/>
        <v>9081222.9767999984</v>
      </c>
    </row>
    <row r="30" spans="1:11" ht="15" x14ac:dyDescent="0.25">
      <c r="A30" s="71">
        <v>604</v>
      </c>
      <c r="B30" s="71" t="s">
        <v>108</v>
      </c>
      <c r="C30" s="71" t="s">
        <v>109</v>
      </c>
      <c r="D30" s="72">
        <v>57.787999999999997</v>
      </c>
      <c r="E30" s="72">
        <v>6.6</v>
      </c>
      <c r="F30" s="73">
        <f t="shared" si="0"/>
        <v>64.387999999999991</v>
      </c>
      <c r="G30" s="72">
        <v>7.4269999999999996</v>
      </c>
      <c r="H30" s="72">
        <v>2.3250000000000002</v>
      </c>
      <c r="I30" s="72">
        <f t="shared" si="1"/>
        <v>74.14</v>
      </c>
      <c r="J30" s="73">
        <f t="shared" si="2"/>
        <v>798.04295999999999</v>
      </c>
      <c r="K30" s="74">
        <f t="shared" si="3"/>
        <v>10454362.776000001</v>
      </c>
    </row>
    <row r="31" spans="1:11" ht="15" x14ac:dyDescent="0.25">
      <c r="A31" s="71">
        <v>605</v>
      </c>
      <c r="B31" s="71" t="s">
        <v>108</v>
      </c>
      <c r="C31" s="71" t="s">
        <v>110</v>
      </c>
      <c r="D31" s="72">
        <v>44.686</v>
      </c>
      <c r="E31" s="72">
        <v>2.1</v>
      </c>
      <c r="F31" s="73">
        <f t="shared" si="0"/>
        <v>46.786000000000001</v>
      </c>
      <c r="G31" s="72">
        <v>4.875</v>
      </c>
      <c r="H31" s="72">
        <v>4.125</v>
      </c>
      <c r="I31" s="72">
        <f t="shared" si="1"/>
        <v>55.786000000000001</v>
      </c>
      <c r="J31" s="73">
        <f t="shared" si="2"/>
        <v>600.480504</v>
      </c>
      <c r="K31" s="74">
        <f t="shared" si="3"/>
        <v>7866294.6024000002</v>
      </c>
    </row>
    <row r="32" spans="1:11" ht="15" x14ac:dyDescent="0.25">
      <c r="A32" s="71">
        <v>606</v>
      </c>
      <c r="B32" s="71" t="s">
        <v>108</v>
      </c>
      <c r="C32" s="71" t="s">
        <v>111</v>
      </c>
      <c r="D32" s="72">
        <v>38.976999999999997</v>
      </c>
      <c r="E32" s="72">
        <v>0</v>
      </c>
      <c r="F32" s="73">
        <f t="shared" si="0"/>
        <v>38.976999999999997</v>
      </c>
      <c r="G32" s="72">
        <v>3.3</v>
      </c>
      <c r="H32" s="72">
        <v>4.125</v>
      </c>
      <c r="I32" s="72">
        <f t="shared" si="1"/>
        <v>46.401999999999994</v>
      </c>
      <c r="J32" s="73">
        <f t="shared" si="2"/>
        <v>499.47112799999991</v>
      </c>
      <c r="K32" s="74">
        <f t="shared" si="3"/>
        <v>6543071.7767999992</v>
      </c>
    </row>
    <row r="33" spans="1:11" ht="15" x14ac:dyDescent="0.25">
      <c r="A33" s="71">
        <v>701</v>
      </c>
      <c r="B33" s="71" t="s">
        <v>108</v>
      </c>
      <c r="C33" s="71" t="s">
        <v>109</v>
      </c>
      <c r="D33" s="72">
        <v>57.674999999999997</v>
      </c>
      <c r="E33" s="72">
        <v>6.6</v>
      </c>
      <c r="F33" s="73">
        <f t="shared" si="0"/>
        <v>64.274999999999991</v>
      </c>
      <c r="G33" s="72">
        <v>6.5270000000000001</v>
      </c>
      <c r="H33" s="72">
        <v>4.125</v>
      </c>
      <c r="I33" s="72">
        <f t="shared" si="1"/>
        <v>74.926999999999992</v>
      </c>
      <c r="J33" s="73">
        <f t="shared" si="2"/>
        <v>806.51422799999989</v>
      </c>
      <c r="K33" s="74">
        <f t="shared" si="3"/>
        <v>10565336.386799999</v>
      </c>
    </row>
    <row r="34" spans="1:11" ht="15" x14ac:dyDescent="0.25">
      <c r="A34" s="71">
        <v>702</v>
      </c>
      <c r="B34" s="71" t="s">
        <v>108</v>
      </c>
      <c r="C34" s="71" t="s">
        <v>110</v>
      </c>
      <c r="D34" s="72">
        <v>46.84</v>
      </c>
      <c r="E34" s="72">
        <v>7.15</v>
      </c>
      <c r="F34" s="73">
        <f t="shared" si="0"/>
        <v>53.99</v>
      </c>
      <c r="G34" s="72">
        <v>5.7389999999999999</v>
      </c>
      <c r="H34" s="72">
        <v>4.125</v>
      </c>
      <c r="I34" s="72">
        <f t="shared" si="1"/>
        <v>63.853999999999999</v>
      </c>
      <c r="J34" s="73">
        <f t="shared" si="2"/>
        <v>687.32445599999994</v>
      </c>
      <c r="K34" s="74">
        <f t="shared" si="3"/>
        <v>9003950.3735999987</v>
      </c>
    </row>
    <row r="35" spans="1:11" ht="15" x14ac:dyDescent="0.25">
      <c r="A35" s="71">
        <v>703</v>
      </c>
      <c r="B35" s="71" t="s">
        <v>108</v>
      </c>
      <c r="C35" s="71" t="s">
        <v>110</v>
      </c>
      <c r="D35" s="72">
        <v>47.662999999999997</v>
      </c>
      <c r="E35" s="72">
        <v>6.875</v>
      </c>
      <c r="F35" s="73">
        <f t="shared" si="0"/>
        <v>54.537999999999997</v>
      </c>
      <c r="G35" s="72">
        <v>5.7389999999999999</v>
      </c>
      <c r="H35" s="72">
        <v>4.125</v>
      </c>
      <c r="I35" s="72">
        <f t="shared" si="1"/>
        <v>64.401999999999987</v>
      </c>
      <c r="J35" s="73">
        <f t="shared" si="2"/>
        <v>693.22312799999986</v>
      </c>
      <c r="K35" s="74">
        <f t="shared" si="3"/>
        <v>9081222.9767999984</v>
      </c>
    </row>
    <row r="36" spans="1:11" ht="15" x14ac:dyDescent="0.25">
      <c r="A36" s="71">
        <v>704</v>
      </c>
      <c r="B36" s="71" t="s">
        <v>108</v>
      </c>
      <c r="C36" s="71" t="s">
        <v>109</v>
      </c>
      <c r="D36" s="72">
        <v>57.674999999999997</v>
      </c>
      <c r="E36" s="72">
        <v>6.6</v>
      </c>
      <c r="F36" s="73">
        <f t="shared" si="0"/>
        <v>64.274999999999991</v>
      </c>
      <c r="G36" s="72">
        <v>6.5270000000000001</v>
      </c>
      <c r="H36" s="72">
        <v>4.125</v>
      </c>
      <c r="I36" s="72">
        <f t="shared" si="1"/>
        <v>74.926999999999992</v>
      </c>
      <c r="J36" s="73">
        <f t="shared" si="2"/>
        <v>806.51422799999989</v>
      </c>
      <c r="K36" s="74">
        <f t="shared" si="3"/>
        <v>10565336.386799999</v>
      </c>
    </row>
    <row r="37" spans="1:11" ht="15" x14ac:dyDescent="0.25">
      <c r="A37" s="71">
        <v>705</v>
      </c>
      <c r="B37" s="71" t="s">
        <v>108</v>
      </c>
      <c r="C37" s="71" t="s">
        <v>110</v>
      </c>
      <c r="D37" s="72">
        <v>44.798000000000002</v>
      </c>
      <c r="E37" s="72">
        <v>2.1</v>
      </c>
      <c r="F37" s="73">
        <f t="shared" si="0"/>
        <v>46.898000000000003</v>
      </c>
      <c r="G37" s="72">
        <v>5.2130000000000001</v>
      </c>
      <c r="H37" s="72">
        <v>3.45</v>
      </c>
      <c r="I37" s="72">
        <f t="shared" si="1"/>
        <v>55.561000000000007</v>
      </c>
      <c r="J37" s="73">
        <f t="shared" si="2"/>
        <v>598.05860400000006</v>
      </c>
      <c r="K37" s="74">
        <f t="shared" si="3"/>
        <v>7834567.7124000005</v>
      </c>
    </row>
    <row r="38" spans="1:11" ht="15" x14ac:dyDescent="0.25">
      <c r="A38" s="71">
        <v>706</v>
      </c>
      <c r="B38" s="71" t="s">
        <v>108</v>
      </c>
      <c r="C38" s="71" t="s">
        <v>111</v>
      </c>
      <c r="D38" s="72">
        <v>39.088999999999999</v>
      </c>
      <c r="E38" s="72">
        <v>0</v>
      </c>
      <c r="F38" s="73">
        <f t="shared" si="0"/>
        <v>39.088999999999999</v>
      </c>
      <c r="G38" s="72">
        <v>3.637</v>
      </c>
      <c r="H38" s="72">
        <v>3.45</v>
      </c>
      <c r="I38" s="72">
        <f t="shared" si="1"/>
        <v>46.176000000000002</v>
      </c>
      <c r="J38" s="73">
        <f t="shared" si="2"/>
        <v>497.03846399999998</v>
      </c>
      <c r="K38" s="74">
        <f t="shared" si="3"/>
        <v>6511203.8783999998</v>
      </c>
    </row>
    <row r="39" spans="1:11" ht="15" x14ac:dyDescent="0.25">
      <c r="A39" s="71">
        <v>801</v>
      </c>
      <c r="B39" s="71" t="s">
        <v>108</v>
      </c>
      <c r="C39" s="71" t="s">
        <v>109</v>
      </c>
      <c r="D39" s="72">
        <v>57.787999999999997</v>
      </c>
      <c r="E39" s="72">
        <v>6.6</v>
      </c>
      <c r="F39" s="73">
        <f t="shared" si="0"/>
        <v>64.387999999999991</v>
      </c>
      <c r="G39" s="72">
        <v>7.4269999999999996</v>
      </c>
      <c r="H39" s="72">
        <v>2.3250000000000002</v>
      </c>
      <c r="I39" s="72">
        <f t="shared" si="1"/>
        <v>74.14</v>
      </c>
      <c r="J39" s="73">
        <f t="shared" si="2"/>
        <v>798.04295999999999</v>
      </c>
      <c r="K39" s="74">
        <f t="shared" si="3"/>
        <v>10454362.776000001</v>
      </c>
    </row>
    <row r="40" spans="1:11" ht="15" x14ac:dyDescent="0.25">
      <c r="A40" s="71">
        <v>802</v>
      </c>
      <c r="B40" s="71" t="s">
        <v>108</v>
      </c>
      <c r="C40" s="71" t="s">
        <v>110</v>
      </c>
      <c r="D40" s="72">
        <v>46.84</v>
      </c>
      <c r="E40" s="72">
        <v>7.15</v>
      </c>
      <c r="F40" s="73">
        <f t="shared" si="0"/>
        <v>53.99</v>
      </c>
      <c r="G40" s="72">
        <v>5.7389999999999999</v>
      </c>
      <c r="H40" s="72">
        <v>4.125</v>
      </c>
      <c r="I40" s="72">
        <f t="shared" si="1"/>
        <v>63.853999999999999</v>
      </c>
      <c r="J40" s="73">
        <f t="shared" si="2"/>
        <v>687.32445599999994</v>
      </c>
      <c r="K40" s="74">
        <f t="shared" si="3"/>
        <v>9003950.3735999987</v>
      </c>
    </row>
    <row r="41" spans="1:11" ht="15" x14ac:dyDescent="0.25">
      <c r="A41" s="71">
        <v>803</v>
      </c>
      <c r="B41" s="71" t="s">
        <v>108</v>
      </c>
      <c r="C41" s="71" t="s">
        <v>110</v>
      </c>
      <c r="D41" s="72">
        <v>47.662999999999997</v>
      </c>
      <c r="E41" s="72">
        <v>6.875</v>
      </c>
      <c r="F41" s="73">
        <f t="shared" si="0"/>
        <v>54.537999999999997</v>
      </c>
      <c r="G41" s="72">
        <v>5.7389999999999999</v>
      </c>
      <c r="H41" s="72">
        <v>4.125</v>
      </c>
      <c r="I41" s="72">
        <f t="shared" si="1"/>
        <v>64.401999999999987</v>
      </c>
      <c r="J41" s="73">
        <f t="shared" si="2"/>
        <v>693.22312799999986</v>
      </c>
      <c r="K41" s="74">
        <f t="shared" si="3"/>
        <v>9081222.9767999984</v>
      </c>
    </row>
    <row r="42" spans="1:11" ht="15" x14ac:dyDescent="0.25">
      <c r="A42" s="71">
        <v>804</v>
      </c>
      <c r="B42" s="71" t="s">
        <v>108</v>
      </c>
      <c r="C42" s="71" t="s">
        <v>109</v>
      </c>
      <c r="D42" s="72">
        <v>57.787999999999997</v>
      </c>
      <c r="E42" s="72">
        <v>6.6</v>
      </c>
      <c r="F42" s="73">
        <f t="shared" si="0"/>
        <v>64.387999999999991</v>
      </c>
      <c r="G42" s="72">
        <v>7.4269999999999996</v>
      </c>
      <c r="H42" s="72">
        <v>2.3250000000000002</v>
      </c>
      <c r="I42" s="72">
        <f t="shared" si="1"/>
        <v>74.14</v>
      </c>
      <c r="J42" s="73">
        <f t="shared" si="2"/>
        <v>798.04295999999999</v>
      </c>
      <c r="K42" s="74">
        <f t="shared" si="3"/>
        <v>10454362.776000001</v>
      </c>
    </row>
    <row r="43" spans="1:11" ht="15" x14ac:dyDescent="0.25">
      <c r="A43" s="71">
        <v>805</v>
      </c>
      <c r="B43" s="71" t="s">
        <v>108</v>
      </c>
      <c r="C43" s="71" t="s">
        <v>110</v>
      </c>
      <c r="D43" s="72">
        <v>44.686</v>
      </c>
      <c r="E43" s="72">
        <v>2.1</v>
      </c>
      <c r="F43" s="73">
        <f t="shared" si="0"/>
        <v>46.786000000000001</v>
      </c>
      <c r="G43" s="72">
        <v>4.875</v>
      </c>
      <c r="H43" s="72">
        <v>4.125</v>
      </c>
      <c r="I43" s="72">
        <f t="shared" si="1"/>
        <v>55.786000000000001</v>
      </c>
      <c r="J43" s="73">
        <f t="shared" si="2"/>
        <v>600.480504</v>
      </c>
      <c r="K43" s="74">
        <f t="shared" si="3"/>
        <v>7866294.6024000002</v>
      </c>
    </row>
    <row r="44" spans="1:11" ht="15" x14ac:dyDescent="0.25">
      <c r="A44" s="71">
        <v>806</v>
      </c>
      <c r="B44" s="71" t="s">
        <v>108</v>
      </c>
      <c r="C44" s="71" t="s">
        <v>111</v>
      </c>
      <c r="D44" s="72">
        <v>38.976999999999997</v>
      </c>
      <c r="E44" s="72">
        <v>0</v>
      </c>
      <c r="F44" s="73">
        <f t="shared" si="0"/>
        <v>38.976999999999997</v>
      </c>
      <c r="G44" s="72">
        <v>3.3</v>
      </c>
      <c r="H44" s="72">
        <v>4.125</v>
      </c>
      <c r="I44" s="72">
        <f t="shared" si="1"/>
        <v>46.401999999999994</v>
      </c>
      <c r="J44" s="73">
        <f t="shared" si="2"/>
        <v>499.47112799999991</v>
      </c>
      <c r="K44" s="74">
        <f t="shared" si="3"/>
        <v>6543071.7767999992</v>
      </c>
    </row>
    <row r="45" spans="1:11" ht="15" x14ac:dyDescent="0.25">
      <c r="A45" s="71">
        <v>901</v>
      </c>
      <c r="B45" s="71" t="s">
        <v>108</v>
      </c>
      <c r="C45" s="71" t="s">
        <v>109</v>
      </c>
      <c r="D45" s="72">
        <v>57.674999999999997</v>
      </c>
      <c r="E45" s="72">
        <v>6.6</v>
      </c>
      <c r="F45" s="73">
        <f t="shared" si="0"/>
        <v>64.274999999999991</v>
      </c>
      <c r="G45" s="72">
        <v>6.5270000000000001</v>
      </c>
      <c r="H45" s="72">
        <v>4.125</v>
      </c>
      <c r="I45" s="72">
        <f t="shared" si="1"/>
        <v>74.926999999999992</v>
      </c>
      <c r="J45" s="73">
        <f t="shared" si="2"/>
        <v>806.51422799999989</v>
      </c>
      <c r="K45" s="74">
        <f t="shared" si="3"/>
        <v>10565336.386799999</v>
      </c>
    </row>
    <row r="46" spans="1:11" ht="15" x14ac:dyDescent="0.25">
      <c r="A46" s="71">
        <v>902</v>
      </c>
      <c r="B46" s="71" t="s">
        <v>108</v>
      </c>
      <c r="C46" s="71" t="s">
        <v>110</v>
      </c>
      <c r="D46" s="72">
        <v>46.84</v>
      </c>
      <c r="E46" s="72">
        <v>7.15</v>
      </c>
      <c r="F46" s="73">
        <f t="shared" si="0"/>
        <v>53.99</v>
      </c>
      <c r="G46" s="72">
        <v>5.7389999999999999</v>
      </c>
      <c r="H46" s="72">
        <v>4.125</v>
      </c>
      <c r="I46" s="72">
        <f t="shared" si="1"/>
        <v>63.853999999999999</v>
      </c>
      <c r="J46" s="73">
        <f t="shared" si="2"/>
        <v>687.32445599999994</v>
      </c>
      <c r="K46" s="74">
        <f t="shared" si="3"/>
        <v>9003950.3735999987</v>
      </c>
    </row>
    <row r="47" spans="1:11" ht="15" x14ac:dyDescent="0.25">
      <c r="A47" s="71">
        <v>903</v>
      </c>
      <c r="B47" s="71" t="s">
        <v>108</v>
      </c>
      <c r="C47" s="71" t="s">
        <v>110</v>
      </c>
      <c r="D47" s="72">
        <v>47.662999999999997</v>
      </c>
      <c r="E47" s="72">
        <v>6.875</v>
      </c>
      <c r="F47" s="73">
        <f t="shared" si="0"/>
        <v>54.537999999999997</v>
      </c>
      <c r="G47" s="72">
        <v>5.7389999999999999</v>
      </c>
      <c r="H47" s="72">
        <v>4.125</v>
      </c>
      <c r="I47" s="72">
        <f t="shared" si="1"/>
        <v>64.401999999999987</v>
      </c>
      <c r="J47" s="73">
        <f t="shared" si="2"/>
        <v>693.22312799999986</v>
      </c>
      <c r="K47" s="74">
        <f t="shared" si="3"/>
        <v>9081222.9767999984</v>
      </c>
    </row>
    <row r="48" spans="1:11" ht="15" x14ac:dyDescent="0.25">
      <c r="A48" s="71">
        <v>904</v>
      </c>
      <c r="B48" s="71" t="s">
        <v>108</v>
      </c>
      <c r="C48" s="71" t="s">
        <v>109</v>
      </c>
      <c r="D48" s="72">
        <v>57.674999999999997</v>
      </c>
      <c r="E48" s="72">
        <v>6.6</v>
      </c>
      <c r="F48" s="73">
        <f t="shared" si="0"/>
        <v>64.274999999999991</v>
      </c>
      <c r="G48" s="72">
        <v>6.5270000000000001</v>
      </c>
      <c r="H48" s="72">
        <v>4.125</v>
      </c>
      <c r="I48" s="72">
        <f t="shared" si="1"/>
        <v>74.926999999999992</v>
      </c>
      <c r="J48" s="73">
        <f t="shared" si="2"/>
        <v>806.51422799999989</v>
      </c>
      <c r="K48" s="74">
        <f t="shared" si="3"/>
        <v>10565336.386799999</v>
      </c>
    </row>
    <row r="49" spans="1:11" ht="15" x14ac:dyDescent="0.25">
      <c r="A49" s="71">
        <v>905</v>
      </c>
      <c r="B49" s="71" t="s">
        <v>108</v>
      </c>
      <c r="C49" s="71" t="s">
        <v>110</v>
      </c>
      <c r="D49" s="72">
        <v>44.798000000000002</v>
      </c>
      <c r="E49" s="72">
        <v>2.1</v>
      </c>
      <c r="F49" s="73">
        <f t="shared" si="0"/>
        <v>46.898000000000003</v>
      </c>
      <c r="G49" s="72">
        <v>5.2130000000000001</v>
      </c>
      <c r="H49" s="72">
        <v>3.45</v>
      </c>
      <c r="I49" s="72">
        <f t="shared" si="1"/>
        <v>55.561000000000007</v>
      </c>
      <c r="J49" s="73">
        <f t="shared" si="2"/>
        <v>598.05860400000006</v>
      </c>
      <c r="K49" s="74">
        <f t="shared" si="3"/>
        <v>7834567.7124000005</v>
      </c>
    </row>
    <row r="50" spans="1:11" ht="15" x14ac:dyDescent="0.25">
      <c r="A50" s="71">
        <v>906</v>
      </c>
      <c r="B50" s="71" t="s">
        <v>108</v>
      </c>
      <c r="C50" s="71" t="s">
        <v>111</v>
      </c>
      <c r="D50" s="72">
        <v>39.088999999999999</v>
      </c>
      <c r="E50" s="72">
        <v>0</v>
      </c>
      <c r="F50" s="73">
        <f t="shared" si="0"/>
        <v>39.088999999999999</v>
      </c>
      <c r="G50" s="72">
        <v>3.637</v>
      </c>
      <c r="H50" s="72">
        <v>3.45</v>
      </c>
      <c r="I50" s="72">
        <f t="shared" si="1"/>
        <v>46.176000000000002</v>
      </c>
      <c r="J50" s="73">
        <f t="shared" si="2"/>
        <v>497.03846399999998</v>
      </c>
      <c r="K50" s="74">
        <f t="shared" si="3"/>
        <v>6511203.8783999998</v>
      </c>
    </row>
    <row r="51" spans="1:11" ht="15" x14ac:dyDescent="0.25">
      <c r="A51" s="71">
        <v>1001</v>
      </c>
      <c r="B51" s="71" t="s">
        <v>108</v>
      </c>
      <c r="C51" s="71" t="s">
        <v>109</v>
      </c>
      <c r="D51" s="72">
        <v>57.787999999999997</v>
      </c>
      <c r="E51" s="72">
        <v>6.6</v>
      </c>
      <c r="F51" s="73">
        <f t="shared" si="0"/>
        <v>64.387999999999991</v>
      </c>
      <c r="G51" s="72">
        <v>7.4269999999999996</v>
      </c>
      <c r="H51" s="72">
        <v>2.3250000000000002</v>
      </c>
      <c r="I51" s="72">
        <f t="shared" si="1"/>
        <v>74.14</v>
      </c>
      <c r="J51" s="73">
        <f t="shared" si="2"/>
        <v>798.04295999999999</v>
      </c>
      <c r="K51" s="74">
        <f t="shared" si="3"/>
        <v>10454362.776000001</v>
      </c>
    </row>
    <row r="52" spans="1:11" ht="15" x14ac:dyDescent="0.25">
      <c r="A52" s="71">
        <v>1002</v>
      </c>
      <c r="B52" s="71" t="s">
        <v>108</v>
      </c>
      <c r="C52" s="71" t="s">
        <v>110</v>
      </c>
      <c r="D52" s="72">
        <v>46.84</v>
      </c>
      <c r="E52" s="72">
        <v>7.15</v>
      </c>
      <c r="F52" s="73">
        <f t="shared" si="0"/>
        <v>53.99</v>
      </c>
      <c r="G52" s="72">
        <v>5.7389999999999999</v>
      </c>
      <c r="H52" s="72">
        <v>4.125</v>
      </c>
      <c r="I52" s="72">
        <f t="shared" si="1"/>
        <v>63.853999999999999</v>
      </c>
      <c r="J52" s="73">
        <f t="shared" si="2"/>
        <v>687.32445599999994</v>
      </c>
      <c r="K52" s="74">
        <f t="shared" si="3"/>
        <v>9003950.3735999987</v>
      </c>
    </row>
    <row r="53" spans="1:11" ht="15" x14ac:dyDescent="0.25">
      <c r="A53" s="71">
        <v>1003</v>
      </c>
      <c r="B53" s="71" t="s">
        <v>108</v>
      </c>
      <c r="C53" s="71" t="s">
        <v>110</v>
      </c>
      <c r="D53" s="72">
        <v>47.662999999999997</v>
      </c>
      <c r="E53" s="72">
        <v>6.875</v>
      </c>
      <c r="F53" s="73">
        <f t="shared" si="0"/>
        <v>54.537999999999997</v>
      </c>
      <c r="G53" s="72">
        <v>5.7389999999999999</v>
      </c>
      <c r="H53" s="72">
        <v>4.125</v>
      </c>
      <c r="I53" s="72">
        <f t="shared" si="1"/>
        <v>64.401999999999987</v>
      </c>
      <c r="J53" s="73">
        <f t="shared" si="2"/>
        <v>693.22312799999986</v>
      </c>
      <c r="K53" s="74">
        <f t="shared" si="3"/>
        <v>9081222.9767999984</v>
      </c>
    </row>
    <row r="54" spans="1:11" ht="15" x14ac:dyDescent="0.25">
      <c r="A54" s="71">
        <v>1004</v>
      </c>
      <c r="B54" s="71" t="s">
        <v>108</v>
      </c>
      <c r="C54" s="71" t="s">
        <v>109</v>
      </c>
      <c r="D54" s="72">
        <v>57.787999999999997</v>
      </c>
      <c r="E54" s="72">
        <v>6.6</v>
      </c>
      <c r="F54" s="73">
        <f t="shared" si="0"/>
        <v>64.387999999999991</v>
      </c>
      <c r="G54" s="72">
        <v>7.4269999999999996</v>
      </c>
      <c r="H54" s="72">
        <v>2.3250000000000002</v>
      </c>
      <c r="I54" s="72">
        <f t="shared" si="1"/>
        <v>74.14</v>
      </c>
      <c r="J54" s="73">
        <f t="shared" si="2"/>
        <v>798.04295999999999</v>
      </c>
      <c r="K54" s="74">
        <f t="shared" si="3"/>
        <v>10454362.776000001</v>
      </c>
    </row>
    <row r="55" spans="1:11" ht="15" x14ac:dyDescent="0.25">
      <c r="A55" s="71">
        <v>1005</v>
      </c>
      <c r="B55" s="71" t="s">
        <v>108</v>
      </c>
      <c r="C55" s="71" t="s">
        <v>110</v>
      </c>
      <c r="D55" s="72">
        <v>44.686</v>
      </c>
      <c r="E55" s="72">
        <v>2.1</v>
      </c>
      <c r="F55" s="73">
        <f t="shared" si="0"/>
        <v>46.786000000000001</v>
      </c>
      <c r="G55" s="72">
        <v>4.875</v>
      </c>
      <c r="H55" s="72">
        <v>4.125</v>
      </c>
      <c r="I55" s="72">
        <f t="shared" si="1"/>
        <v>55.786000000000001</v>
      </c>
      <c r="J55" s="73">
        <f t="shared" si="2"/>
        <v>600.480504</v>
      </c>
      <c r="K55" s="74">
        <f t="shared" si="3"/>
        <v>7866294.6024000002</v>
      </c>
    </row>
    <row r="56" spans="1:11" ht="15" x14ac:dyDescent="0.25">
      <c r="A56" s="71">
        <v>1006</v>
      </c>
      <c r="B56" s="71" t="s">
        <v>108</v>
      </c>
      <c r="C56" s="71" t="s">
        <v>111</v>
      </c>
      <c r="D56" s="72">
        <v>38.976999999999997</v>
      </c>
      <c r="E56" s="72">
        <v>0</v>
      </c>
      <c r="F56" s="73">
        <f t="shared" si="0"/>
        <v>38.976999999999997</v>
      </c>
      <c r="G56" s="72">
        <v>3.3</v>
      </c>
      <c r="H56" s="72">
        <v>4.125</v>
      </c>
      <c r="I56" s="72">
        <f t="shared" si="1"/>
        <v>46.401999999999994</v>
      </c>
      <c r="J56" s="73">
        <f t="shared" si="2"/>
        <v>499.47112799999991</v>
      </c>
      <c r="K56" s="74">
        <f t="shared" si="3"/>
        <v>6543071.7767999992</v>
      </c>
    </row>
    <row r="57" spans="1:11" ht="15" x14ac:dyDescent="0.25">
      <c r="A57" s="71">
        <v>1101</v>
      </c>
      <c r="B57" s="71" t="s">
        <v>108</v>
      </c>
      <c r="C57" s="71" t="s">
        <v>109</v>
      </c>
      <c r="D57" s="72">
        <v>57.674999999999997</v>
      </c>
      <c r="E57" s="72">
        <v>6.6</v>
      </c>
      <c r="F57" s="73">
        <f t="shared" si="0"/>
        <v>64.274999999999991</v>
      </c>
      <c r="G57" s="72">
        <v>6.5270000000000001</v>
      </c>
      <c r="H57" s="72">
        <v>4.125</v>
      </c>
      <c r="I57" s="72">
        <f t="shared" si="1"/>
        <v>74.926999999999992</v>
      </c>
      <c r="J57" s="73">
        <f t="shared" si="2"/>
        <v>806.51422799999989</v>
      </c>
      <c r="K57" s="74">
        <f t="shared" si="3"/>
        <v>10565336.386799999</v>
      </c>
    </row>
    <row r="58" spans="1:11" ht="15" x14ac:dyDescent="0.25">
      <c r="A58" s="71">
        <v>1102</v>
      </c>
      <c r="B58" s="71" t="s">
        <v>108</v>
      </c>
      <c r="C58" s="71" t="s">
        <v>110</v>
      </c>
      <c r="D58" s="72">
        <v>46.84</v>
      </c>
      <c r="E58" s="72">
        <v>7.15</v>
      </c>
      <c r="F58" s="73">
        <f t="shared" si="0"/>
        <v>53.99</v>
      </c>
      <c r="G58" s="72">
        <v>5.7389999999999999</v>
      </c>
      <c r="H58" s="72">
        <v>4.125</v>
      </c>
      <c r="I58" s="72">
        <f t="shared" si="1"/>
        <v>63.853999999999999</v>
      </c>
      <c r="J58" s="73">
        <f t="shared" si="2"/>
        <v>687.32445599999994</v>
      </c>
      <c r="K58" s="74">
        <f t="shared" si="3"/>
        <v>9003950.3735999987</v>
      </c>
    </row>
    <row r="59" spans="1:11" ht="15" x14ac:dyDescent="0.25">
      <c r="A59" s="71">
        <v>1103</v>
      </c>
      <c r="B59" s="71" t="s">
        <v>108</v>
      </c>
      <c r="C59" s="71" t="s">
        <v>110</v>
      </c>
      <c r="D59" s="72">
        <v>47.662999999999997</v>
      </c>
      <c r="E59" s="72">
        <v>6.875</v>
      </c>
      <c r="F59" s="73">
        <f t="shared" si="0"/>
        <v>54.537999999999997</v>
      </c>
      <c r="G59" s="72">
        <v>5.7389999999999999</v>
      </c>
      <c r="H59" s="72">
        <v>4.125</v>
      </c>
      <c r="I59" s="72">
        <f t="shared" si="1"/>
        <v>64.401999999999987</v>
      </c>
      <c r="J59" s="73">
        <f t="shared" si="2"/>
        <v>693.22312799999986</v>
      </c>
      <c r="K59" s="74">
        <f t="shared" si="3"/>
        <v>9081222.9767999984</v>
      </c>
    </row>
    <row r="60" spans="1:11" ht="15" x14ac:dyDescent="0.25">
      <c r="A60" s="71">
        <v>1104</v>
      </c>
      <c r="B60" s="71" t="s">
        <v>108</v>
      </c>
      <c r="C60" s="71" t="s">
        <v>109</v>
      </c>
      <c r="D60" s="72">
        <v>57.674999999999997</v>
      </c>
      <c r="E60" s="72">
        <v>6.6</v>
      </c>
      <c r="F60" s="73">
        <f t="shared" si="0"/>
        <v>64.274999999999991</v>
      </c>
      <c r="G60" s="72">
        <v>6.5270000000000001</v>
      </c>
      <c r="H60" s="72">
        <v>4.125</v>
      </c>
      <c r="I60" s="72">
        <f t="shared" si="1"/>
        <v>74.926999999999992</v>
      </c>
      <c r="J60" s="73">
        <f t="shared" si="2"/>
        <v>806.51422799999989</v>
      </c>
      <c r="K60" s="74">
        <f t="shared" si="3"/>
        <v>10565336.386799999</v>
      </c>
    </row>
    <row r="61" spans="1:11" ht="15" x14ac:dyDescent="0.25">
      <c r="A61" s="71">
        <v>1105</v>
      </c>
      <c r="B61" s="71" t="s">
        <v>108</v>
      </c>
      <c r="C61" s="71" t="s">
        <v>110</v>
      </c>
      <c r="D61" s="72">
        <v>44.798000000000002</v>
      </c>
      <c r="E61" s="72">
        <v>2.1</v>
      </c>
      <c r="F61" s="73">
        <f t="shared" si="0"/>
        <v>46.898000000000003</v>
      </c>
      <c r="G61" s="72">
        <v>5.2130000000000001</v>
      </c>
      <c r="H61" s="72">
        <v>3.45</v>
      </c>
      <c r="I61" s="72">
        <f t="shared" si="1"/>
        <v>55.561000000000007</v>
      </c>
      <c r="J61" s="73">
        <f t="shared" si="2"/>
        <v>598.05860400000006</v>
      </c>
      <c r="K61" s="74">
        <f t="shared" si="3"/>
        <v>7834567.7124000005</v>
      </c>
    </row>
    <row r="62" spans="1:11" ht="15" x14ac:dyDescent="0.25">
      <c r="A62" s="71">
        <v>1106</v>
      </c>
      <c r="B62" s="71" t="s">
        <v>108</v>
      </c>
      <c r="C62" s="71" t="s">
        <v>111</v>
      </c>
      <c r="D62" s="72">
        <v>39.088999999999999</v>
      </c>
      <c r="E62" s="72">
        <v>0</v>
      </c>
      <c r="F62" s="73">
        <f t="shared" si="0"/>
        <v>39.088999999999999</v>
      </c>
      <c r="G62" s="72">
        <v>3.637</v>
      </c>
      <c r="H62" s="72">
        <v>3.45</v>
      </c>
      <c r="I62" s="72">
        <f t="shared" si="1"/>
        <v>46.176000000000002</v>
      </c>
      <c r="J62" s="73">
        <f t="shared" si="2"/>
        <v>497.03846399999998</v>
      </c>
      <c r="K62" s="74">
        <f t="shared" si="3"/>
        <v>6511203.8783999998</v>
      </c>
    </row>
    <row r="63" spans="1:11" ht="15" x14ac:dyDescent="0.25">
      <c r="A63" s="71">
        <v>1201</v>
      </c>
      <c r="B63" s="71" t="s">
        <v>108</v>
      </c>
      <c r="C63" s="71" t="s">
        <v>109</v>
      </c>
      <c r="D63" s="72">
        <v>57.787999999999997</v>
      </c>
      <c r="E63" s="72">
        <v>6.6</v>
      </c>
      <c r="F63" s="73">
        <f t="shared" si="0"/>
        <v>64.387999999999991</v>
      </c>
      <c r="G63" s="72">
        <v>7.4269999999999996</v>
      </c>
      <c r="H63" s="72">
        <v>2.3250000000000002</v>
      </c>
      <c r="I63" s="72">
        <f t="shared" si="1"/>
        <v>74.14</v>
      </c>
      <c r="J63" s="73">
        <f t="shared" si="2"/>
        <v>798.04295999999999</v>
      </c>
      <c r="K63" s="74">
        <f t="shared" si="3"/>
        <v>10454362.776000001</v>
      </c>
    </row>
    <row r="64" spans="1:11" ht="15" x14ac:dyDescent="0.25">
      <c r="A64" s="71">
        <v>1202</v>
      </c>
      <c r="B64" s="71" t="s">
        <v>108</v>
      </c>
      <c r="C64" s="71" t="s">
        <v>110</v>
      </c>
      <c r="D64" s="72">
        <v>46.84</v>
      </c>
      <c r="E64" s="72">
        <v>7.15</v>
      </c>
      <c r="F64" s="73">
        <f t="shared" si="0"/>
        <v>53.99</v>
      </c>
      <c r="G64" s="72">
        <v>5.7389999999999999</v>
      </c>
      <c r="H64" s="72">
        <v>4.125</v>
      </c>
      <c r="I64" s="72">
        <f t="shared" si="1"/>
        <v>63.853999999999999</v>
      </c>
      <c r="J64" s="73">
        <f t="shared" si="2"/>
        <v>687.32445599999994</v>
      </c>
      <c r="K64" s="74">
        <f t="shared" si="3"/>
        <v>9003950.3735999987</v>
      </c>
    </row>
    <row r="65" spans="1:11" ht="15" x14ac:dyDescent="0.25">
      <c r="A65" s="71">
        <v>1203</v>
      </c>
      <c r="B65" s="71" t="s">
        <v>108</v>
      </c>
      <c r="C65" s="71" t="s">
        <v>110</v>
      </c>
      <c r="D65" s="72">
        <v>47.662999999999997</v>
      </c>
      <c r="E65" s="72">
        <v>6.875</v>
      </c>
      <c r="F65" s="73">
        <f t="shared" si="0"/>
        <v>54.537999999999997</v>
      </c>
      <c r="G65" s="72">
        <v>5.7389999999999999</v>
      </c>
      <c r="H65" s="72">
        <v>4.125</v>
      </c>
      <c r="I65" s="72">
        <f t="shared" si="1"/>
        <v>64.401999999999987</v>
      </c>
      <c r="J65" s="73">
        <f t="shared" si="2"/>
        <v>693.22312799999986</v>
      </c>
      <c r="K65" s="74">
        <f t="shared" si="3"/>
        <v>9081222.9767999984</v>
      </c>
    </row>
    <row r="66" spans="1:11" ht="15" x14ac:dyDescent="0.25">
      <c r="A66" s="71">
        <v>1204</v>
      </c>
      <c r="B66" s="71" t="s">
        <v>108</v>
      </c>
      <c r="C66" s="71" t="s">
        <v>109</v>
      </c>
      <c r="D66" s="72">
        <v>57.787999999999997</v>
      </c>
      <c r="E66" s="72">
        <v>6.6</v>
      </c>
      <c r="F66" s="73">
        <f t="shared" si="0"/>
        <v>64.387999999999991</v>
      </c>
      <c r="G66" s="72">
        <v>7.4269999999999996</v>
      </c>
      <c r="H66" s="72">
        <v>2.3250000000000002</v>
      </c>
      <c r="I66" s="72">
        <f t="shared" si="1"/>
        <v>74.14</v>
      </c>
      <c r="J66" s="73">
        <f t="shared" si="2"/>
        <v>798.04295999999999</v>
      </c>
      <c r="K66" s="74">
        <f t="shared" si="3"/>
        <v>10454362.776000001</v>
      </c>
    </row>
    <row r="67" spans="1:11" ht="15" x14ac:dyDescent="0.25">
      <c r="A67" s="71">
        <v>1205</v>
      </c>
      <c r="B67" s="71" t="s">
        <v>108</v>
      </c>
      <c r="C67" s="71" t="s">
        <v>110</v>
      </c>
      <c r="D67" s="72">
        <v>44.686</v>
      </c>
      <c r="E67" s="72">
        <v>2.1</v>
      </c>
      <c r="F67" s="73">
        <f t="shared" ref="F67:F92" si="4">SUM(D67:E67)</f>
        <v>46.786000000000001</v>
      </c>
      <c r="G67" s="72">
        <v>4.875</v>
      </c>
      <c r="H67" s="72">
        <v>4.125</v>
      </c>
      <c r="I67" s="72">
        <f t="shared" ref="I67:I92" si="5">SUM(F67+G67+H67)</f>
        <v>55.786000000000001</v>
      </c>
      <c r="J67" s="73">
        <f t="shared" ref="J67:J92" si="6">I67*10.764</f>
        <v>600.480504</v>
      </c>
      <c r="K67" s="74">
        <f t="shared" ref="K67:K130" si="7">J67*13100</f>
        <v>7866294.6024000002</v>
      </c>
    </row>
    <row r="68" spans="1:11" ht="15" x14ac:dyDescent="0.25">
      <c r="A68" s="71">
        <v>1206</v>
      </c>
      <c r="B68" s="71" t="s">
        <v>108</v>
      </c>
      <c r="C68" s="71" t="s">
        <v>111</v>
      </c>
      <c r="D68" s="72">
        <v>38.976999999999997</v>
      </c>
      <c r="E68" s="72">
        <v>0</v>
      </c>
      <c r="F68" s="73">
        <f t="shared" si="4"/>
        <v>38.976999999999997</v>
      </c>
      <c r="G68" s="72">
        <v>3.3</v>
      </c>
      <c r="H68" s="72">
        <v>4.125</v>
      </c>
      <c r="I68" s="72">
        <f t="shared" si="5"/>
        <v>46.401999999999994</v>
      </c>
      <c r="J68" s="73">
        <f t="shared" si="6"/>
        <v>499.47112799999991</v>
      </c>
      <c r="K68" s="74">
        <f t="shared" si="7"/>
        <v>6543071.7767999992</v>
      </c>
    </row>
    <row r="69" spans="1:11" ht="15" x14ac:dyDescent="0.25">
      <c r="A69" s="71">
        <v>1301</v>
      </c>
      <c r="B69" s="71" t="s">
        <v>108</v>
      </c>
      <c r="C69" s="71" t="s">
        <v>109</v>
      </c>
      <c r="D69" s="72">
        <v>57.674999999999997</v>
      </c>
      <c r="E69" s="72">
        <v>6.6</v>
      </c>
      <c r="F69" s="73">
        <f t="shared" si="4"/>
        <v>64.274999999999991</v>
      </c>
      <c r="G69" s="72">
        <v>6.5270000000000001</v>
      </c>
      <c r="H69" s="72">
        <v>4.125</v>
      </c>
      <c r="I69" s="72">
        <f t="shared" si="5"/>
        <v>74.926999999999992</v>
      </c>
      <c r="J69" s="73">
        <f t="shared" si="6"/>
        <v>806.51422799999989</v>
      </c>
      <c r="K69" s="74">
        <f t="shared" si="7"/>
        <v>10565336.386799999</v>
      </c>
    </row>
    <row r="70" spans="1:11" ht="15" x14ac:dyDescent="0.25">
      <c r="A70" s="71">
        <v>1302</v>
      </c>
      <c r="B70" s="71" t="s">
        <v>108</v>
      </c>
      <c r="C70" s="71" t="s">
        <v>110</v>
      </c>
      <c r="D70" s="72">
        <v>46.84</v>
      </c>
      <c r="E70" s="72">
        <v>7.15</v>
      </c>
      <c r="F70" s="73">
        <f t="shared" si="4"/>
        <v>53.99</v>
      </c>
      <c r="G70" s="72">
        <v>5.7389999999999999</v>
      </c>
      <c r="H70" s="72">
        <v>4.125</v>
      </c>
      <c r="I70" s="72">
        <f t="shared" si="5"/>
        <v>63.853999999999999</v>
      </c>
      <c r="J70" s="73">
        <f t="shared" si="6"/>
        <v>687.32445599999994</v>
      </c>
      <c r="K70" s="74">
        <f t="shared" si="7"/>
        <v>9003950.3735999987</v>
      </c>
    </row>
    <row r="71" spans="1:11" ht="15" x14ac:dyDescent="0.25">
      <c r="A71" s="71">
        <v>1303</v>
      </c>
      <c r="B71" s="71" t="s">
        <v>108</v>
      </c>
      <c r="C71" s="71" t="s">
        <v>110</v>
      </c>
      <c r="D71" s="72">
        <v>47.662999999999997</v>
      </c>
      <c r="E71" s="72">
        <v>6.875</v>
      </c>
      <c r="F71" s="73">
        <f t="shared" si="4"/>
        <v>54.537999999999997</v>
      </c>
      <c r="G71" s="72">
        <v>5.7389999999999999</v>
      </c>
      <c r="H71" s="72">
        <v>4.125</v>
      </c>
      <c r="I71" s="72">
        <f t="shared" si="5"/>
        <v>64.401999999999987</v>
      </c>
      <c r="J71" s="73">
        <f t="shared" si="6"/>
        <v>693.22312799999986</v>
      </c>
      <c r="K71" s="74">
        <f t="shared" si="7"/>
        <v>9081222.9767999984</v>
      </c>
    </row>
    <row r="72" spans="1:11" ht="15" x14ac:dyDescent="0.25">
      <c r="A72" s="71">
        <v>1304</v>
      </c>
      <c r="B72" s="71" t="s">
        <v>108</v>
      </c>
      <c r="C72" s="71" t="s">
        <v>109</v>
      </c>
      <c r="D72" s="72">
        <v>57.674999999999997</v>
      </c>
      <c r="E72" s="72">
        <v>6.6</v>
      </c>
      <c r="F72" s="73">
        <f t="shared" si="4"/>
        <v>64.274999999999991</v>
      </c>
      <c r="G72" s="72">
        <v>6.5270000000000001</v>
      </c>
      <c r="H72" s="72">
        <v>4.125</v>
      </c>
      <c r="I72" s="72">
        <f t="shared" si="5"/>
        <v>74.926999999999992</v>
      </c>
      <c r="J72" s="73">
        <f t="shared" si="6"/>
        <v>806.51422799999989</v>
      </c>
      <c r="K72" s="74">
        <f t="shared" si="7"/>
        <v>10565336.386799999</v>
      </c>
    </row>
    <row r="73" spans="1:11" ht="15" x14ac:dyDescent="0.25">
      <c r="A73" s="71">
        <v>1305</v>
      </c>
      <c r="B73" s="71" t="s">
        <v>108</v>
      </c>
      <c r="C73" s="71" t="s">
        <v>110</v>
      </c>
      <c r="D73" s="72">
        <v>44.798000000000002</v>
      </c>
      <c r="E73" s="72">
        <v>2.1</v>
      </c>
      <c r="F73" s="73">
        <f t="shared" si="4"/>
        <v>46.898000000000003</v>
      </c>
      <c r="G73" s="72">
        <v>5.2130000000000001</v>
      </c>
      <c r="H73" s="72">
        <v>3.45</v>
      </c>
      <c r="I73" s="72">
        <f t="shared" si="5"/>
        <v>55.561000000000007</v>
      </c>
      <c r="J73" s="73">
        <f t="shared" si="6"/>
        <v>598.05860400000006</v>
      </c>
      <c r="K73" s="74">
        <f t="shared" si="7"/>
        <v>7834567.7124000005</v>
      </c>
    </row>
    <row r="74" spans="1:11" ht="15" x14ac:dyDescent="0.25">
      <c r="A74" s="71">
        <v>1306</v>
      </c>
      <c r="B74" s="71" t="s">
        <v>108</v>
      </c>
      <c r="C74" s="71" t="s">
        <v>111</v>
      </c>
      <c r="D74" s="72">
        <v>39.088999999999999</v>
      </c>
      <c r="E74" s="72">
        <v>0</v>
      </c>
      <c r="F74" s="73">
        <f t="shared" si="4"/>
        <v>39.088999999999999</v>
      </c>
      <c r="G74" s="72">
        <v>3.637</v>
      </c>
      <c r="H74" s="72">
        <v>3.45</v>
      </c>
      <c r="I74" s="72">
        <f t="shared" si="5"/>
        <v>46.176000000000002</v>
      </c>
      <c r="J74" s="73">
        <f t="shared" si="6"/>
        <v>497.03846399999998</v>
      </c>
      <c r="K74" s="74">
        <f t="shared" si="7"/>
        <v>6511203.8783999998</v>
      </c>
    </row>
    <row r="75" spans="1:11" ht="15" x14ac:dyDescent="0.25">
      <c r="A75" s="71">
        <v>1401</v>
      </c>
      <c r="B75" s="71" t="s">
        <v>108</v>
      </c>
      <c r="C75" s="71" t="s">
        <v>109</v>
      </c>
      <c r="D75" s="72">
        <v>57.787999999999997</v>
      </c>
      <c r="E75" s="72">
        <v>6.6</v>
      </c>
      <c r="F75" s="73">
        <f t="shared" si="4"/>
        <v>64.387999999999991</v>
      </c>
      <c r="G75" s="72">
        <v>7.4269999999999996</v>
      </c>
      <c r="H75" s="72">
        <v>2.3250000000000002</v>
      </c>
      <c r="I75" s="72">
        <f t="shared" si="5"/>
        <v>74.14</v>
      </c>
      <c r="J75" s="73">
        <f t="shared" si="6"/>
        <v>798.04295999999999</v>
      </c>
      <c r="K75" s="74">
        <f t="shared" si="7"/>
        <v>10454362.776000001</v>
      </c>
    </row>
    <row r="76" spans="1:11" ht="15" x14ac:dyDescent="0.25">
      <c r="A76" s="71">
        <v>1402</v>
      </c>
      <c r="B76" s="71" t="s">
        <v>108</v>
      </c>
      <c r="C76" s="71" t="s">
        <v>110</v>
      </c>
      <c r="D76" s="72">
        <v>46.84</v>
      </c>
      <c r="E76" s="72">
        <v>7.15</v>
      </c>
      <c r="F76" s="73">
        <f t="shared" si="4"/>
        <v>53.99</v>
      </c>
      <c r="G76" s="72">
        <v>5.7389999999999999</v>
      </c>
      <c r="H76" s="72">
        <v>4.125</v>
      </c>
      <c r="I76" s="72">
        <f t="shared" si="5"/>
        <v>63.853999999999999</v>
      </c>
      <c r="J76" s="73">
        <f t="shared" si="6"/>
        <v>687.32445599999994</v>
      </c>
      <c r="K76" s="74">
        <f t="shared" si="7"/>
        <v>9003950.3735999987</v>
      </c>
    </row>
    <row r="77" spans="1:11" ht="15" x14ac:dyDescent="0.25">
      <c r="A77" s="71">
        <v>1403</v>
      </c>
      <c r="B77" s="71" t="s">
        <v>108</v>
      </c>
      <c r="C77" s="71" t="s">
        <v>110</v>
      </c>
      <c r="D77" s="72">
        <v>47.662999999999997</v>
      </c>
      <c r="E77" s="72">
        <v>6.875</v>
      </c>
      <c r="F77" s="73">
        <f t="shared" si="4"/>
        <v>54.537999999999997</v>
      </c>
      <c r="G77" s="72">
        <v>5.7389999999999999</v>
      </c>
      <c r="H77" s="72">
        <v>4.125</v>
      </c>
      <c r="I77" s="72">
        <f t="shared" si="5"/>
        <v>64.401999999999987</v>
      </c>
      <c r="J77" s="73">
        <f t="shared" si="6"/>
        <v>693.22312799999986</v>
      </c>
      <c r="K77" s="74">
        <f t="shared" si="7"/>
        <v>9081222.9767999984</v>
      </c>
    </row>
    <row r="78" spans="1:11" ht="15" x14ac:dyDescent="0.25">
      <c r="A78" s="71">
        <v>1404</v>
      </c>
      <c r="B78" s="71" t="s">
        <v>108</v>
      </c>
      <c r="C78" s="71" t="s">
        <v>109</v>
      </c>
      <c r="D78" s="72">
        <v>57.787999999999997</v>
      </c>
      <c r="E78" s="72">
        <v>6.6</v>
      </c>
      <c r="F78" s="73">
        <f t="shared" si="4"/>
        <v>64.387999999999991</v>
      </c>
      <c r="G78" s="72">
        <v>7.4269999999999996</v>
      </c>
      <c r="H78" s="72">
        <v>2.3250000000000002</v>
      </c>
      <c r="I78" s="72">
        <f t="shared" si="5"/>
        <v>74.14</v>
      </c>
      <c r="J78" s="73">
        <f t="shared" si="6"/>
        <v>798.04295999999999</v>
      </c>
      <c r="K78" s="74">
        <f t="shared" si="7"/>
        <v>10454362.776000001</v>
      </c>
    </row>
    <row r="79" spans="1:11" ht="15" x14ac:dyDescent="0.25">
      <c r="A79" s="71">
        <v>1405</v>
      </c>
      <c r="B79" s="71" t="s">
        <v>108</v>
      </c>
      <c r="C79" s="71" t="s">
        <v>110</v>
      </c>
      <c r="D79" s="72">
        <v>44.686</v>
      </c>
      <c r="E79" s="72">
        <v>2.1</v>
      </c>
      <c r="F79" s="73">
        <f t="shared" si="4"/>
        <v>46.786000000000001</v>
      </c>
      <c r="G79" s="72">
        <v>4.875</v>
      </c>
      <c r="H79" s="72">
        <v>4.125</v>
      </c>
      <c r="I79" s="72">
        <f t="shared" si="5"/>
        <v>55.786000000000001</v>
      </c>
      <c r="J79" s="73">
        <f t="shared" si="6"/>
        <v>600.480504</v>
      </c>
      <c r="K79" s="74">
        <f t="shared" si="7"/>
        <v>7866294.6024000002</v>
      </c>
    </row>
    <row r="80" spans="1:11" ht="15" x14ac:dyDescent="0.25">
      <c r="A80" s="71">
        <v>1406</v>
      </c>
      <c r="B80" s="71" t="s">
        <v>108</v>
      </c>
      <c r="C80" s="71" t="s">
        <v>111</v>
      </c>
      <c r="D80" s="72">
        <v>38.976999999999997</v>
      </c>
      <c r="E80" s="72">
        <v>0</v>
      </c>
      <c r="F80" s="73">
        <f t="shared" si="4"/>
        <v>38.976999999999997</v>
      </c>
      <c r="G80" s="72">
        <v>3.3</v>
      </c>
      <c r="H80" s="72">
        <v>4.125</v>
      </c>
      <c r="I80" s="72">
        <f t="shared" si="5"/>
        <v>46.401999999999994</v>
      </c>
      <c r="J80" s="73">
        <f t="shared" si="6"/>
        <v>499.47112799999991</v>
      </c>
      <c r="K80" s="74">
        <f t="shared" si="7"/>
        <v>6543071.7767999992</v>
      </c>
    </row>
    <row r="81" spans="1:11" ht="15" x14ac:dyDescent="0.25">
      <c r="A81" s="71">
        <v>1501</v>
      </c>
      <c r="B81" s="71" t="s">
        <v>108</v>
      </c>
      <c r="C81" s="71" t="s">
        <v>109</v>
      </c>
      <c r="D81" s="72">
        <v>57.674999999999997</v>
      </c>
      <c r="E81" s="72">
        <v>6.6</v>
      </c>
      <c r="F81" s="73">
        <f t="shared" si="4"/>
        <v>64.274999999999991</v>
      </c>
      <c r="G81" s="72">
        <v>6.5270000000000001</v>
      </c>
      <c r="H81" s="72">
        <v>4.125</v>
      </c>
      <c r="I81" s="72">
        <f t="shared" si="5"/>
        <v>74.926999999999992</v>
      </c>
      <c r="J81" s="73">
        <f t="shared" si="6"/>
        <v>806.51422799999989</v>
      </c>
      <c r="K81" s="74">
        <f t="shared" si="7"/>
        <v>10565336.386799999</v>
      </c>
    </row>
    <row r="82" spans="1:11" ht="15" x14ac:dyDescent="0.25">
      <c r="A82" s="71">
        <v>1502</v>
      </c>
      <c r="B82" s="71" t="s">
        <v>108</v>
      </c>
      <c r="C82" s="71" t="s">
        <v>110</v>
      </c>
      <c r="D82" s="72">
        <v>46.84</v>
      </c>
      <c r="E82" s="72">
        <v>7.15</v>
      </c>
      <c r="F82" s="73">
        <f t="shared" si="4"/>
        <v>53.99</v>
      </c>
      <c r="G82" s="72">
        <v>5.7389999999999999</v>
      </c>
      <c r="H82" s="72">
        <v>4.125</v>
      </c>
      <c r="I82" s="72">
        <f t="shared" si="5"/>
        <v>63.853999999999999</v>
      </c>
      <c r="J82" s="73">
        <f t="shared" si="6"/>
        <v>687.32445599999994</v>
      </c>
      <c r="K82" s="74">
        <f t="shared" si="7"/>
        <v>9003950.3735999987</v>
      </c>
    </row>
    <row r="83" spans="1:11" ht="15" x14ac:dyDescent="0.25">
      <c r="A83" s="71">
        <v>1503</v>
      </c>
      <c r="B83" s="71" t="s">
        <v>108</v>
      </c>
      <c r="C83" s="71" t="s">
        <v>110</v>
      </c>
      <c r="D83" s="72">
        <v>47.662999999999997</v>
      </c>
      <c r="E83" s="72">
        <v>6.875</v>
      </c>
      <c r="F83" s="73">
        <f t="shared" si="4"/>
        <v>54.537999999999997</v>
      </c>
      <c r="G83" s="72">
        <v>5.7389999999999999</v>
      </c>
      <c r="H83" s="72">
        <v>4.125</v>
      </c>
      <c r="I83" s="72">
        <f t="shared" si="5"/>
        <v>64.401999999999987</v>
      </c>
      <c r="J83" s="73">
        <f t="shared" si="6"/>
        <v>693.22312799999986</v>
      </c>
      <c r="K83" s="74">
        <f t="shared" si="7"/>
        <v>9081222.9767999984</v>
      </c>
    </row>
    <row r="84" spans="1:11" ht="15" x14ac:dyDescent="0.25">
      <c r="A84" s="71">
        <v>1504</v>
      </c>
      <c r="B84" s="71" t="s">
        <v>108</v>
      </c>
      <c r="C84" s="71" t="s">
        <v>109</v>
      </c>
      <c r="D84" s="72">
        <v>57.674999999999997</v>
      </c>
      <c r="E84" s="72">
        <v>6.6</v>
      </c>
      <c r="F84" s="73">
        <f t="shared" si="4"/>
        <v>64.274999999999991</v>
      </c>
      <c r="G84" s="72">
        <v>6.5270000000000001</v>
      </c>
      <c r="H84" s="72">
        <v>4.125</v>
      </c>
      <c r="I84" s="72">
        <f t="shared" si="5"/>
        <v>74.926999999999992</v>
      </c>
      <c r="J84" s="73">
        <f t="shared" si="6"/>
        <v>806.51422799999989</v>
      </c>
      <c r="K84" s="74">
        <f t="shared" si="7"/>
        <v>10565336.386799999</v>
      </c>
    </row>
    <row r="85" spans="1:11" ht="15" x14ac:dyDescent="0.25">
      <c r="A85" s="71">
        <v>1505</v>
      </c>
      <c r="B85" s="71" t="s">
        <v>108</v>
      </c>
      <c r="C85" s="71" t="s">
        <v>110</v>
      </c>
      <c r="D85" s="72">
        <v>44.798000000000002</v>
      </c>
      <c r="E85" s="72">
        <v>2.1</v>
      </c>
      <c r="F85" s="73">
        <f t="shared" si="4"/>
        <v>46.898000000000003</v>
      </c>
      <c r="G85" s="72">
        <v>5.2130000000000001</v>
      </c>
      <c r="H85" s="72">
        <v>3.45</v>
      </c>
      <c r="I85" s="72">
        <f t="shared" si="5"/>
        <v>55.561000000000007</v>
      </c>
      <c r="J85" s="73">
        <f t="shared" si="6"/>
        <v>598.05860400000006</v>
      </c>
      <c r="K85" s="74">
        <f t="shared" si="7"/>
        <v>7834567.7124000005</v>
      </c>
    </row>
    <row r="86" spans="1:11" ht="15" x14ac:dyDescent="0.25">
      <c r="A86" s="71">
        <v>1506</v>
      </c>
      <c r="B86" s="71" t="s">
        <v>108</v>
      </c>
      <c r="C86" s="71" t="s">
        <v>111</v>
      </c>
      <c r="D86" s="72">
        <v>39.088999999999999</v>
      </c>
      <c r="E86" s="72">
        <v>0</v>
      </c>
      <c r="F86" s="73">
        <f t="shared" si="4"/>
        <v>39.088999999999999</v>
      </c>
      <c r="G86" s="72">
        <v>3.637</v>
      </c>
      <c r="H86" s="72">
        <v>3.45</v>
      </c>
      <c r="I86" s="72">
        <f t="shared" si="5"/>
        <v>46.176000000000002</v>
      </c>
      <c r="J86" s="73">
        <f t="shared" si="6"/>
        <v>497.03846399999998</v>
      </c>
      <c r="K86" s="74">
        <f t="shared" si="7"/>
        <v>6511203.8783999998</v>
      </c>
    </row>
    <row r="87" spans="1:11" ht="15" x14ac:dyDescent="0.25">
      <c r="A87" s="71">
        <v>1601</v>
      </c>
      <c r="B87" s="71" t="s">
        <v>108</v>
      </c>
      <c r="C87" s="71" t="s">
        <v>109</v>
      </c>
      <c r="D87" s="72">
        <v>57.787999999999997</v>
      </c>
      <c r="E87" s="72">
        <v>6.6</v>
      </c>
      <c r="F87" s="73">
        <f t="shared" si="4"/>
        <v>64.387999999999991</v>
      </c>
      <c r="G87" s="72">
        <v>7.4269999999999996</v>
      </c>
      <c r="H87" s="72">
        <v>2.3250000000000002</v>
      </c>
      <c r="I87" s="72">
        <f t="shared" si="5"/>
        <v>74.14</v>
      </c>
      <c r="J87" s="73">
        <f t="shared" si="6"/>
        <v>798.04295999999999</v>
      </c>
      <c r="K87" s="74">
        <f t="shared" si="7"/>
        <v>10454362.776000001</v>
      </c>
    </row>
    <row r="88" spans="1:11" ht="15" x14ac:dyDescent="0.25">
      <c r="A88" s="71">
        <v>1602</v>
      </c>
      <c r="B88" s="71" t="s">
        <v>108</v>
      </c>
      <c r="C88" s="71" t="s">
        <v>110</v>
      </c>
      <c r="D88" s="72">
        <v>46.84</v>
      </c>
      <c r="E88" s="72">
        <v>7.15</v>
      </c>
      <c r="F88" s="73">
        <f t="shared" si="4"/>
        <v>53.99</v>
      </c>
      <c r="G88" s="72">
        <v>5.7389999999999999</v>
      </c>
      <c r="H88" s="72">
        <v>4.125</v>
      </c>
      <c r="I88" s="72">
        <f t="shared" si="5"/>
        <v>63.853999999999999</v>
      </c>
      <c r="J88" s="73">
        <f t="shared" si="6"/>
        <v>687.32445599999994</v>
      </c>
      <c r="K88" s="74">
        <f t="shared" si="7"/>
        <v>9003950.3735999987</v>
      </c>
    </row>
    <row r="89" spans="1:11" ht="15" x14ac:dyDescent="0.25">
      <c r="A89" s="71">
        <v>1603</v>
      </c>
      <c r="B89" s="71" t="s">
        <v>108</v>
      </c>
      <c r="C89" s="71" t="s">
        <v>110</v>
      </c>
      <c r="D89" s="72">
        <v>47.662999999999997</v>
      </c>
      <c r="E89" s="72">
        <v>6.875</v>
      </c>
      <c r="F89" s="73">
        <f t="shared" si="4"/>
        <v>54.537999999999997</v>
      </c>
      <c r="G89" s="72">
        <v>5.7389999999999999</v>
      </c>
      <c r="H89" s="72">
        <v>4.125</v>
      </c>
      <c r="I89" s="72">
        <f t="shared" si="5"/>
        <v>64.401999999999987</v>
      </c>
      <c r="J89" s="73">
        <f t="shared" si="6"/>
        <v>693.22312799999986</v>
      </c>
      <c r="K89" s="74">
        <f t="shared" si="7"/>
        <v>9081222.9767999984</v>
      </c>
    </row>
    <row r="90" spans="1:11" ht="15" x14ac:dyDescent="0.25">
      <c r="A90" s="71">
        <v>1604</v>
      </c>
      <c r="B90" s="71" t="s">
        <v>108</v>
      </c>
      <c r="C90" s="71" t="s">
        <v>109</v>
      </c>
      <c r="D90" s="72">
        <v>57.787999999999997</v>
      </c>
      <c r="E90" s="72">
        <v>6.6</v>
      </c>
      <c r="F90" s="73">
        <f t="shared" si="4"/>
        <v>64.387999999999991</v>
      </c>
      <c r="G90" s="72">
        <v>7.4269999999999996</v>
      </c>
      <c r="H90" s="72">
        <v>2.3250000000000002</v>
      </c>
      <c r="I90" s="72">
        <f t="shared" si="5"/>
        <v>74.14</v>
      </c>
      <c r="J90" s="73">
        <f t="shared" si="6"/>
        <v>798.04295999999999</v>
      </c>
      <c r="K90" s="74">
        <f t="shared" si="7"/>
        <v>10454362.776000001</v>
      </c>
    </row>
    <row r="91" spans="1:11" ht="15" x14ac:dyDescent="0.25">
      <c r="A91" s="71">
        <v>1605</v>
      </c>
      <c r="B91" s="71" t="s">
        <v>108</v>
      </c>
      <c r="C91" s="71" t="s">
        <v>110</v>
      </c>
      <c r="D91" s="72">
        <v>44.686</v>
      </c>
      <c r="E91" s="72">
        <v>2.1</v>
      </c>
      <c r="F91" s="73">
        <f t="shared" si="4"/>
        <v>46.786000000000001</v>
      </c>
      <c r="G91" s="72">
        <v>4.875</v>
      </c>
      <c r="H91" s="72">
        <v>4.125</v>
      </c>
      <c r="I91" s="72">
        <f t="shared" si="5"/>
        <v>55.786000000000001</v>
      </c>
      <c r="J91" s="73">
        <f t="shared" si="6"/>
        <v>600.480504</v>
      </c>
      <c r="K91" s="74">
        <f t="shared" si="7"/>
        <v>7866294.6024000002</v>
      </c>
    </row>
    <row r="92" spans="1:11" ht="15" x14ac:dyDescent="0.25">
      <c r="A92" s="71">
        <v>1606</v>
      </c>
      <c r="B92" s="71" t="s">
        <v>108</v>
      </c>
      <c r="C92" s="71" t="s">
        <v>111</v>
      </c>
      <c r="D92" s="72">
        <v>38.976999999999997</v>
      </c>
      <c r="E92" s="72">
        <v>0</v>
      </c>
      <c r="F92" s="73">
        <f t="shared" si="4"/>
        <v>38.976999999999997</v>
      </c>
      <c r="G92" s="72">
        <v>3.3</v>
      </c>
      <c r="H92" s="72">
        <v>4.125</v>
      </c>
      <c r="I92" s="72">
        <f t="shared" si="5"/>
        <v>46.401999999999994</v>
      </c>
      <c r="J92" s="73">
        <f t="shared" si="6"/>
        <v>499.47112799999991</v>
      </c>
      <c r="K92" s="74">
        <f t="shared" si="7"/>
        <v>6543071.7767999992</v>
      </c>
    </row>
    <row r="93" spans="1:11" ht="15" x14ac:dyDescent="0.25">
      <c r="A93" s="71">
        <v>201</v>
      </c>
      <c r="B93" s="71" t="s">
        <v>112</v>
      </c>
      <c r="C93" s="71" t="s">
        <v>113</v>
      </c>
      <c r="D93" s="72">
        <v>61.52</v>
      </c>
      <c r="E93" s="72">
        <v>4.125</v>
      </c>
      <c r="F93" s="73">
        <f>SUM(D93:E93)</f>
        <v>65.64500000000001</v>
      </c>
      <c r="G93" s="72">
        <v>7.8390000000000004</v>
      </c>
      <c r="H93" s="72">
        <v>4.3499999999999996</v>
      </c>
      <c r="I93" s="72">
        <f>SUM(F93:H93)</f>
        <v>77.834000000000003</v>
      </c>
      <c r="J93" s="73">
        <f>I93*10.764</f>
        <v>837.80517599999996</v>
      </c>
      <c r="K93" s="74">
        <f t="shared" si="7"/>
        <v>10975247.805599999</v>
      </c>
    </row>
    <row r="94" spans="1:11" ht="15" x14ac:dyDescent="0.25">
      <c r="A94" s="71">
        <v>202</v>
      </c>
      <c r="B94" s="71" t="s">
        <v>112</v>
      </c>
      <c r="C94" s="71" t="s">
        <v>113</v>
      </c>
      <c r="D94" s="72">
        <v>61.51</v>
      </c>
      <c r="E94" s="72">
        <v>4.125</v>
      </c>
      <c r="F94" s="73">
        <f t="shared" ref="F94:F150" si="8">SUM(D94:E94)</f>
        <v>65.634999999999991</v>
      </c>
      <c r="G94" s="72">
        <v>7.8390000000000004</v>
      </c>
      <c r="H94" s="72">
        <v>4.3499999999999996</v>
      </c>
      <c r="I94" s="72">
        <f t="shared" ref="I94:I150" si="9">SUM(F94:H94)</f>
        <v>77.823999999999984</v>
      </c>
      <c r="J94" s="73">
        <f t="shared" ref="J94:J150" si="10">I94*10.764</f>
        <v>837.69753599999979</v>
      </c>
      <c r="K94" s="74">
        <f t="shared" si="7"/>
        <v>10973837.721599998</v>
      </c>
    </row>
    <row r="95" spans="1:11" ht="15" x14ac:dyDescent="0.25">
      <c r="A95" s="71">
        <v>301</v>
      </c>
      <c r="B95" s="71" t="s">
        <v>112</v>
      </c>
      <c r="C95" s="71" t="s">
        <v>114</v>
      </c>
      <c r="D95" s="72">
        <v>43.69</v>
      </c>
      <c r="E95" s="72">
        <v>6.6</v>
      </c>
      <c r="F95" s="73">
        <f t="shared" si="8"/>
        <v>50.29</v>
      </c>
      <c r="G95" s="72">
        <v>5.7759999999999998</v>
      </c>
      <c r="H95" s="72">
        <v>4.125</v>
      </c>
      <c r="I95" s="72">
        <f t="shared" si="9"/>
        <v>60.191000000000003</v>
      </c>
      <c r="J95" s="73">
        <f t="shared" si="10"/>
        <v>647.89592400000004</v>
      </c>
      <c r="K95" s="74">
        <f t="shared" si="7"/>
        <v>8487436.6043999996</v>
      </c>
    </row>
    <row r="96" spans="1:11" ht="15" x14ac:dyDescent="0.25">
      <c r="A96" s="71">
        <v>302</v>
      </c>
      <c r="B96" s="71" t="s">
        <v>112</v>
      </c>
      <c r="C96" s="71" t="s">
        <v>115</v>
      </c>
      <c r="D96" s="72">
        <v>61.557000000000002</v>
      </c>
      <c r="E96" s="72">
        <v>4.125</v>
      </c>
      <c r="F96" s="73">
        <f t="shared" si="8"/>
        <v>65.682000000000002</v>
      </c>
      <c r="G96" s="72">
        <v>7.9509999999999996</v>
      </c>
      <c r="H96" s="72">
        <v>4.125</v>
      </c>
      <c r="I96" s="72">
        <f t="shared" si="9"/>
        <v>77.757999999999996</v>
      </c>
      <c r="J96" s="73">
        <f t="shared" si="10"/>
        <v>836.98711199999991</v>
      </c>
      <c r="K96" s="74">
        <f t="shared" si="7"/>
        <v>10964531.167199999</v>
      </c>
    </row>
    <row r="97" spans="1:11" ht="15" x14ac:dyDescent="0.25">
      <c r="A97" s="71">
        <v>303</v>
      </c>
      <c r="B97" s="71" t="s">
        <v>112</v>
      </c>
      <c r="C97" s="71" t="s">
        <v>115</v>
      </c>
      <c r="D97" s="72">
        <v>61.548000000000002</v>
      </c>
      <c r="E97" s="72">
        <v>4.125</v>
      </c>
      <c r="F97" s="73">
        <f t="shared" si="8"/>
        <v>65.673000000000002</v>
      </c>
      <c r="G97" s="72">
        <v>7.9509999999999996</v>
      </c>
      <c r="H97" s="72">
        <v>4.125</v>
      </c>
      <c r="I97" s="72">
        <f t="shared" si="9"/>
        <v>77.748999999999995</v>
      </c>
      <c r="J97" s="73">
        <f t="shared" si="10"/>
        <v>836.89023599999985</v>
      </c>
      <c r="K97" s="74">
        <f t="shared" si="7"/>
        <v>10963262.091599997</v>
      </c>
    </row>
    <row r="98" spans="1:11" ht="15" x14ac:dyDescent="0.25">
      <c r="A98" s="71">
        <v>304</v>
      </c>
      <c r="B98" s="71" t="s">
        <v>112</v>
      </c>
      <c r="C98" s="71" t="s">
        <v>114</v>
      </c>
      <c r="D98" s="72">
        <v>43.756</v>
      </c>
      <c r="E98" s="72">
        <v>6.6</v>
      </c>
      <c r="F98" s="73">
        <f t="shared" si="8"/>
        <v>50.356000000000002</v>
      </c>
      <c r="G98" s="72">
        <v>5.7759999999999998</v>
      </c>
      <c r="H98" s="72">
        <v>4.125</v>
      </c>
      <c r="I98" s="72">
        <f t="shared" si="9"/>
        <v>60.257000000000005</v>
      </c>
      <c r="J98" s="73">
        <f t="shared" si="10"/>
        <v>648.60634800000003</v>
      </c>
      <c r="K98" s="74">
        <f t="shared" si="7"/>
        <v>8496743.1588000003</v>
      </c>
    </row>
    <row r="99" spans="1:11" ht="15" x14ac:dyDescent="0.25">
      <c r="A99" s="71">
        <v>401</v>
      </c>
      <c r="B99" s="71" t="s">
        <v>112</v>
      </c>
      <c r="C99" s="71" t="s">
        <v>114</v>
      </c>
      <c r="D99" s="72">
        <v>43.69</v>
      </c>
      <c r="E99" s="72">
        <v>6.6</v>
      </c>
      <c r="F99" s="73">
        <f t="shared" si="8"/>
        <v>50.29</v>
      </c>
      <c r="G99" s="72">
        <v>5.7759999999999998</v>
      </c>
      <c r="H99" s="72">
        <v>4.125</v>
      </c>
      <c r="I99" s="72">
        <f t="shared" si="9"/>
        <v>60.191000000000003</v>
      </c>
      <c r="J99" s="73">
        <f t="shared" si="10"/>
        <v>647.89592400000004</v>
      </c>
      <c r="K99" s="74">
        <f t="shared" si="7"/>
        <v>8487436.6043999996</v>
      </c>
    </row>
    <row r="100" spans="1:11" ht="15" x14ac:dyDescent="0.25">
      <c r="A100" s="71">
        <v>402</v>
      </c>
      <c r="B100" s="71" t="s">
        <v>112</v>
      </c>
      <c r="C100" s="71" t="s">
        <v>115</v>
      </c>
      <c r="D100" s="72">
        <v>61.52</v>
      </c>
      <c r="E100" s="72">
        <v>4.125</v>
      </c>
      <c r="F100" s="73">
        <f t="shared" si="8"/>
        <v>65.64500000000001</v>
      </c>
      <c r="G100" s="72">
        <v>7.8390000000000004</v>
      </c>
      <c r="H100" s="72">
        <v>4.3499999999999996</v>
      </c>
      <c r="I100" s="72">
        <f t="shared" si="9"/>
        <v>77.834000000000003</v>
      </c>
      <c r="J100" s="73">
        <f t="shared" si="10"/>
        <v>837.80517599999996</v>
      </c>
      <c r="K100" s="74">
        <f t="shared" si="7"/>
        <v>10975247.805599999</v>
      </c>
    </row>
    <row r="101" spans="1:11" ht="15" x14ac:dyDescent="0.25">
      <c r="A101" s="71">
        <v>403</v>
      </c>
      <c r="B101" s="71" t="s">
        <v>112</v>
      </c>
      <c r="C101" s="71" t="s">
        <v>115</v>
      </c>
      <c r="D101" s="72">
        <v>61.51</v>
      </c>
      <c r="E101" s="72">
        <v>4.125</v>
      </c>
      <c r="F101" s="73">
        <f t="shared" si="8"/>
        <v>65.634999999999991</v>
      </c>
      <c r="G101" s="72">
        <v>7.8390000000000004</v>
      </c>
      <c r="H101" s="72">
        <v>4.3499999999999996</v>
      </c>
      <c r="I101" s="72">
        <f t="shared" si="9"/>
        <v>77.823999999999984</v>
      </c>
      <c r="J101" s="73">
        <f t="shared" si="10"/>
        <v>837.69753599999979</v>
      </c>
      <c r="K101" s="74">
        <f t="shared" si="7"/>
        <v>10973837.721599998</v>
      </c>
    </row>
    <row r="102" spans="1:11" ht="15" x14ac:dyDescent="0.25">
      <c r="A102" s="71">
        <v>404</v>
      </c>
      <c r="B102" s="71" t="s">
        <v>112</v>
      </c>
      <c r="C102" s="71" t="s">
        <v>114</v>
      </c>
      <c r="D102" s="72">
        <v>43.756</v>
      </c>
      <c r="E102" s="72">
        <v>6.6</v>
      </c>
      <c r="F102" s="73">
        <f t="shared" si="8"/>
        <v>50.356000000000002</v>
      </c>
      <c r="G102" s="72">
        <v>5.7759999999999998</v>
      </c>
      <c r="H102" s="72">
        <v>4.125</v>
      </c>
      <c r="I102" s="72">
        <f t="shared" si="9"/>
        <v>60.257000000000005</v>
      </c>
      <c r="J102" s="73">
        <f t="shared" si="10"/>
        <v>648.60634800000003</v>
      </c>
      <c r="K102" s="74">
        <f t="shared" si="7"/>
        <v>8496743.1588000003</v>
      </c>
    </row>
    <row r="103" spans="1:11" ht="15" x14ac:dyDescent="0.25">
      <c r="A103" s="71">
        <v>501</v>
      </c>
      <c r="B103" s="71" t="s">
        <v>112</v>
      </c>
      <c r="C103" s="71" t="s">
        <v>114</v>
      </c>
      <c r="D103" s="72">
        <v>43.69</v>
      </c>
      <c r="E103" s="72">
        <v>6.6</v>
      </c>
      <c r="F103" s="73">
        <f t="shared" si="8"/>
        <v>50.29</v>
      </c>
      <c r="G103" s="72">
        <v>5.7759999999999998</v>
      </c>
      <c r="H103" s="72">
        <v>4.125</v>
      </c>
      <c r="I103" s="72">
        <f t="shared" si="9"/>
        <v>60.191000000000003</v>
      </c>
      <c r="J103" s="73">
        <f t="shared" si="10"/>
        <v>647.89592400000004</v>
      </c>
      <c r="K103" s="74">
        <f t="shared" si="7"/>
        <v>8487436.6043999996</v>
      </c>
    </row>
    <row r="104" spans="1:11" ht="15" x14ac:dyDescent="0.25">
      <c r="A104" s="71">
        <v>502</v>
      </c>
      <c r="B104" s="71" t="s">
        <v>112</v>
      </c>
      <c r="C104" s="71" t="s">
        <v>115</v>
      </c>
      <c r="D104" s="72">
        <v>61.557000000000002</v>
      </c>
      <c r="E104" s="72">
        <v>4.125</v>
      </c>
      <c r="F104" s="73">
        <f t="shared" si="8"/>
        <v>65.682000000000002</v>
      </c>
      <c r="G104" s="72">
        <v>7.9509999999999996</v>
      </c>
      <c r="H104" s="72">
        <v>4.125</v>
      </c>
      <c r="I104" s="72">
        <f t="shared" si="9"/>
        <v>77.757999999999996</v>
      </c>
      <c r="J104" s="73">
        <f t="shared" si="10"/>
        <v>836.98711199999991</v>
      </c>
      <c r="K104" s="74">
        <f t="shared" si="7"/>
        <v>10964531.167199999</v>
      </c>
    </row>
    <row r="105" spans="1:11" ht="15" x14ac:dyDescent="0.25">
      <c r="A105" s="71">
        <v>503</v>
      </c>
      <c r="B105" s="71" t="s">
        <v>112</v>
      </c>
      <c r="C105" s="71" t="s">
        <v>115</v>
      </c>
      <c r="D105" s="72">
        <v>61.548000000000002</v>
      </c>
      <c r="E105" s="72">
        <v>4.125</v>
      </c>
      <c r="F105" s="73">
        <f t="shared" si="8"/>
        <v>65.673000000000002</v>
      </c>
      <c r="G105" s="72">
        <v>7.9509999999999996</v>
      </c>
      <c r="H105" s="72">
        <v>4.125</v>
      </c>
      <c r="I105" s="72">
        <f t="shared" si="9"/>
        <v>77.748999999999995</v>
      </c>
      <c r="J105" s="73">
        <f t="shared" si="10"/>
        <v>836.89023599999985</v>
      </c>
      <c r="K105" s="74">
        <f t="shared" si="7"/>
        <v>10963262.091599997</v>
      </c>
    </row>
    <row r="106" spans="1:11" ht="15" x14ac:dyDescent="0.25">
      <c r="A106" s="71">
        <v>504</v>
      </c>
      <c r="B106" s="71" t="s">
        <v>112</v>
      </c>
      <c r="C106" s="71" t="s">
        <v>114</v>
      </c>
      <c r="D106" s="72">
        <v>43.756</v>
      </c>
      <c r="E106" s="72">
        <v>6.6</v>
      </c>
      <c r="F106" s="73">
        <f t="shared" si="8"/>
        <v>50.356000000000002</v>
      </c>
      <c r="G106" s="72">
        <v>5.7759999999999998</v>
      </c>
      <c r="H106" s="72">
        <v>4.125</v>
      </c>
      <c r="I106" s="72">
        <f t="shared" si="9"/>
        <v>60.257000000000005</v>
      </c>
      <c r="J106" s="73">
        <f t="shared" si="10"/>
        <v>648.60634800000003</v>
      </c>
      <c r="K106" s="74">
        <f t="shared" si="7"/>
        <v>8496743.1588000003</v>
      </c>
    </row>
    <row r="107" spans="1:11" ht="15" x14ac:dyDescent="0.25">
      <c r="A107" s="71">
        <v>601</v>
      </c>
      <c r="B107" s="71" t="s">
        <v>112</v>
      </c>
      <c r="C107" s="71" t="s">
        <v>114</v>
      </c>
      <c r="D107" s="72">
        <v>43.69</v>
      </c>
      <c r="E107" s="72">
        <v>6.6</v>
      </c>
      <c r="F107" s="73">
        <f t="shared" si="8"/>
        <v>50.29</v>
      </c>
      <c r="G107" s="72">
        <v>5.7759999999999998</v>
      </c>
      <c r="H107" s="72">
        <v>4.125</v>
      </c>
      <c r="I107" s="72">
        <f t="shared" si="9"/>
        <v>60.191000000000003</v>
      </c>
      <c r="J107" s="73">
        <f t="shared" si="10"/>
        <v>647.89592400000004</v>
      </c>
      <c r="K107" s="74">
        <f t="shared" si="7"/>
        <v>8487436.6043999996</v>
      </c>
    </row>
    <row r="108" spans="1:11" ht="15" x14ac:dyDescent="0.25">
      <c r="A108" s="71">
        <v>602</v>
      </c>
      <c r="B108" s="71" t="s">
        <v>112</v>
      </c>
      <c r="C108" s="71" t="s">
        <v>115</v>
      </c>
      <c r="D108" s="72">
        <v>61.52</v>
      </c>
      <c r="E108" s="72">
        <v>4.125</v>
      </c>
      <c r="F108" s="73">
        <f t="shared" si="8"/>
        <v>65.64500000000001</v>
      </c>
      <c r="G108" s="72">
        <v>7.8390000000000004</v>
      </c>
      <c r="H108" s="72">
        <v>4.3499999999999996</v>
      </c>
      <c r="I108" s="72">
        <f t="shared" si="9"/>
        <v>77.834000000000003</v>
      </c>
      <c r="J108" s="73">
        <f t="shared" si="10"/>
        <v>837.80517599999996</v>
      </c>
      <c r="K108" s="74">
        <f t="shared" si="7"/>
        <v>10975247.805599999</v>
      </c>
    </row>
    <row r="109" spans="1:11" ht="15" x14ac:dyDescent="0.25">
      <c r="A109" s="71">
        <v>603</v>
      </c>
      <c r="B109" s="71" t="s">
        <v>112</v>
      </c>
      <c r="C109" s="71" t="s">
        <v>115</v>
      </c>
      <c r="D109" s="72">
        <v>61.51</v>
      </c>
      <c r="E109" s="72">
        <v>4.125</v>
      </c>
      <c r="F109" s="73">
        <f t="shared" si="8"/>
        <v>65.634999999999991</v>
      </c>
      <c r="G109" s="72">
        <v>7.8390000000000004</v>
      </c>
      <c r="H109" s="72">
        <v>4.3499999999999996</v>
      </c>
      <c r="I109" s="72">
        <f t="shared" si="9"/>
        <v>77.823999999999984</v>
      </c>
      <c r="J109" s="73">
        <f t="shared" si="10"/>
        <v>837.69753599999979</v>
      </c>
      <c r="K109" s="74">
        <f t="shared" si="7"/>
        <v>10973837.721599998</v>
      </c>
    </row>
    <row r="110" spans="1:11" ht="15" x14ac:dyDescent="0.25">
      <c r="A110" s="71">
        <v>604</v>
      </c>
      <c r="B110" s="71" t="s">
        <v>112</v>
      </c>
      <c r="C110" s="71" t="s">
        <v>114</v>
      </c>
      <c r="D110" s="72">
        <v>43.756</v>
      </c>
      <c r="E110" s="72">
        <v>6.6</v>
      </c>
      <c r="F110" s="73">
        <f t="shared" si="8"/>
        <v>50.356000000000002</v>
      </c>
      <c r="G110" s="72">
        <v>5.7759999999999998</v>
      </c>
      <c r="H110" s="72">
        <v>4.125</v>
      </c>
      <c r="I110" s="72">
        <f t="shared" si="9"/>
        <v>60.257000000000005</v>
      </c>
      <c r="J110" s="73">
        <f t="shared" si="10"/>
        <v>648.60634800000003</v>
      </c>
      <c r="K110" s="74">
        <f t="shared" si="7"/>
        <v>8496743.1588000003</v>
      </c>
    </row>
    <row r="111" spans="1:11" ht="15" x14ac:dyDescent="0.25">
      <c r="A111" s="71">
        <v>701</v>
      </c>
      <c r="B111" s="71" t="s">
        <v>112</v>
      </c>
      <c r="C111" s="71" t="s">
        <v>114</v>
      </c>
      <c r="D111" s="72">
        <v>43.69</v>
      </c>
      <c r="E111" s="72">
        <v>6.6</v>
      </c>
      <c r="F111" s="73">
        <f t="shared" si="8"/>
        <v>50.29</v>
      </c>
      <c r="G111" s="72">
        <v>5.7759999999999998</v>
      </c>
      <c r="H111" s="72">
        <v>4.125</v>
      </c>
      <c r="I111" s="72">
        <f t="shared" si="9"/>
        <v>60.191000000000003</v>
      </c>
      <c r="J111" s="73">
        <f t="shared" si="10"/>
        <v>647.89592400000004</v>
      </c>
      <c r="K111" s="74">
        <f t="shared" si="7"/>
        <v>8487436.6043999996</v>
      </c>
    </row>
    <row r="112" spans="1:11" ht="15" x14ac:dyDescent="0.25">
      <c r="A112" s="71">
        <v>702</v>
      </c>
      <c r="B112" s="71" t="s">
        <v>112</v>
      </c>
      <c r="C112" s="71" t="s">
        <v>115</v>
      </c>
      <c r="D112" s="72">
        <v>61.557000000000002</v>
      </c>
      <c r="E112" s="72">
        <v>4.125</v>
      </c>
      <c r="F112" s="73">
        <f t="shared" si="8"/>
        <v>65.682000000000002</v>
      </c>
      <c r="G112" s="72">
        <v>7.9509999999999996</v>
      </c>
      <c r="H112" s="72">
        <v>4.125</v>
      </c>
      <c r="I112" s="72">
        <f t="shared" si="9"/>
        <v>77.757999999999996</v>
      </c>
      <c r="J112" s="73">
        <f t="shared" si="10"/>
        <v>836.98711199999991</v>
      </c>
      <c r="K112" s="74">
        <f t="shared" si="7"/>
        <v>10964531.167199999</v>
      </c>
    </row>
    <row r="113" spans="1:11" ht="15" x14ac:dyDescent="0.25">
      <c r="A113" s="71">
        <v>703</v>
      </c>
      <c r="B113" s="71" t="s">
        <v>112</v>
      </c>
      <c r="C113" s="71" t="s">
        <v>115</v>
      </c>
      <c r="D113" s="72">
        <v>61.548000000000002</v>
      </c>
      <c r="E113" s="72">
        <v>4.125</v>
      </c>
      <c r="F113" s="73">
        <f t="shared" si="8"/>
        <v>65.673000000000002</v>
      </c>
      <c r="G113" s="72">
        <v>7.9509999999999996</v>
      </c>
      <c r="H113" s="72">
        <v>4.125</v>
      </c>
      <c r="I113" s="72">
        <f t="shared" si="9"/>
        <v>77.748999999999995</v>
      </c>
      <c r="J113" s="73">
        <f t="shared" si="10"/>
        <v>836.89023599999985</v>
      </c>
      <c r="K113" s="74">
        <f t="shared" si="7"/>
        <v>10963262.091599997</v>
      </c>
    </row>
    <row r="114" spans="1:11" ht="15" x14ac:dyDescent="0.25">
      <c r="A114" s="71">
        <v>704</v>
      </c>
      <c r="B114" s="71" t="s">
        <v>112</v>
      </c>
      <c r="C114" s="71" t="s">
        <v>114</v>
      </c>
      <c r="D114" s="72">
        <v>43.756</v>
      </c>
      <c r="E114" s="72">
        <v>6.6</v>
      </c>
      <c r="F114" s="73">
        <f t="shared" si="8"/>
        <v>50.356000000000002</v>
      </c>
      <c r="G114" s="72">
        <v>5.7759999999999998</v>
      </c>
      <c r="H114" s="72">
        <v>4.125</v>
      </c>
      <c r="I114" s="72">
        <f t="shared" si="9"/>
        <v>60.257000000000005</v>
      </c>
      <c r="J114" s="73">
        <f t="shared" si="10"/>
        <v>648.60634800000003</v>
      </c>
      <c r="K114" s="74">
        <f t="shared" si="7"/>
        <v>8496743.1588000003</v>
      </c>
    </row>
    <row r="115" spans="1:11" ht="15" x14ac:dyDescent="0.25">
      <c r="A115" s="71">
        <v>801</v>
      </c>
      <c r="B115" s="71" t="s">
        <v>112</v>
      </c>
      <c r="C115" s="71" t="s">
        <v>114</v>
      </c>
      <c r="D115" s="72">
        <v>43.69</v>
      </c>
      <c r="E115" s="72">
        <v>6.6</v>
      </c>
      <c r="F115" s="73">
        <f t="shared" si="8"/>
        <v>50.29</v>
      </c>
      <c r="G115" s="72">
        <v>5.7759999999999998</v>
      </c>
      <c r="H115" s="72">
        <v>4.125</v>
      </c>
      <c r="I115" s="72">
        <f t="shared" si="9"/>
        <v>60.191000000000003</v>
      </c>
      <c r="J115" s="73">
        <f t="shared" si="10"/>
        <v>647.89592400000004</v>
      </c>
      <c r="K115" s="74">
        <f t="shared" si="7"/>
        <v>8487436.6043999996</v>
      </c>
    </row>
    <row r="116" spans="1:11" ht="15" x14ac:dyDescent="0.25">
      <c r="A116" s="71">
        <v>802</v>
      </c>
      <c r="B116" s="71" t="s">
        <v>112</v>
      </c>
      <c r="C116" s="71" t="s">
        <v>115</v>
      </c>
      <c r="D116" s="72">
        <v>61.52</v>
      </c>
      <c r="E116" s="72">
        <v>4.125</v>
      </c>
      <c r="F116" s="73">
        <f t="shared" si="8"/>
        <v>65.64500000000001</v>
      </c>
      <c r="G116" s="72">
        <v>7.8390000000000004</v>
      </c>
      <c r="H116" s="72">
        <v>4.3499999999999996</v>
      </c>
      <c r="I116" s="72">
        <f t="shared" si="9"/>
        <v>77.834000000000003</v>
      </c>
      <c r="J116" s="73">
        <f t="shared" si="10"/>
        <v>837.80517599999996</v>
      </c>
      <c r="K116" s="74">
        <f t="shared" si="7"/>
        <v>10975247.805599999</v>
      </c>
    </row>
    <row r="117" spans="1:11" ht="15" x14ac:dyDescent="0.25">
      <c r="A117" s="71">
        <v>803</v>
      </c>
      <c r="B117" s="71" t="s">
        <v>112</v>
      </c>
      <c r="C117" s="71" t="s">
        <v>115</v>
      </c>
      <c r="D117" s="72">
        <v>61.51</v>
      </c>
      <c r="E117" s="72">
        <v>4.125</v>
      </c>
      <c r="F117" s="73">
        <f t="shared" si="8"/>
        <v>65.634999999999991</v>
      </c>
      <c r="G117" s="72">
        <v>7.8390000000000004</v>
      </c>
      <c r="H117" s="72">
        <v>4.3499999999999996</v>
      </c>
      <c r="I117" s="72">
        <f t="shared" si="9"/>
        <v>77.823999999999984</v>
      </c>
      <c r="J117" s="73">
        <f t="shared" si="10"/>
        <v>837.69753599999979</v>
      </c>
      <c r="K117" s="74">
        <f t="shared" si="7"/>
        <v>10973837.721599998</v>
      </c>
    </row>
    <row r="118" spans="1:11" ht="15" x14ac:dyDescent="0.25">
      <c r="A118" s="71">
        <v>804</v>
      </c>
      <c r="B118" s="71" t="s">
        <v>112</v>
      </c>
      <c r="C118" s="71" t="s">
        <v>114</v>
      </c>
      <c r="D118" s="72">
        <v>43.756</v>
      </c>
      <c r="E118" s="72">
        <v>6.6</v>
      </c>
      <c r="F118" s="73">
        <f t="shared" si="8"/>
        <v>50.356000000000002</v>
      </c>
      <c r="G118" s="72">
        <v>5.7759999999999998</v>
      </c>
      <c r="H118" s="72">
        <v>4.125</v>
      </c>
      <c r="I118" s="72">
        <f t="shared" si="9"/>
        <v>60.257000000000005</v>
      </c>
      <c r="J118" s="73">
        <f t="shared" si="10"/>
        <v>648.60634800000003</v>
      </c>
      <c r="K118" s="74">
        <f t="shared" si="7"/>
        <v>8496743.1588000003</v>
      </c>
    </row>
    <row r="119" spans="1:11" ht="15" x14ac:dyDescent="0.25">
      <c r="A119" s="71">
        <v>901</v>
      </c>
      <c r="B119" s="71" t="s">
        <v>112</v>
      </c>
      <c r="C119" s="71" t="s">
        <v>114</v>
      </c>
      <c r="D119" s="72">
        <v>43.69</v>
      </c>
      <c r="E119" s="72">
        <v>6.6</v>
      </c>
      <c r="F119" s="73">
        <f t="shared" si="8"/>
        <v>50.29</v>
      </c>
      <c r="G119" s="72">
        <v>5.7759999999999998</v>
      </c>
      <c r="H119" s="72">
        <v>4.125</v>
      </c>
      <c r="I119" s="72">
        <f t="shared" si="9"/>
        <v>60.191000000000003</v>
      </c>
      <c r="J119" s="73">
        <f t="shared" si="10"/>
        <v>647.89592400000004</v>
      </c>
      <c r="K119" s="74">
        <f t="shared" si="7"/>
        <v>8487436.6043999996</v>
      </c>
    </row>
    <row r="120" spans="1:11" ht="15" x14ac:dyDescent="0.25">
      <c r="A120" s="71">
        <v>902</v>
      </c>
      <c r="B120" s="71" t="s">
        <v>112</v>
      </c>
      <c r="C120" s="71" t="s">
        <v>115</v>
      </c>
      <c r="D120" s="72">
        <v>61.557000000000002</v>
      </c>
      <c r="E120" s="72">
        <v>4.125</v>
      </c>
      <c r="F120" s="73">
        <f t="shared" si="8"/>
        <v>65.682000000000002</v>
      </c>
      <c r="G120" s="72">
        <v>7.9509999999999996</v>
      </c>
      <c r="H120" s="72">
        <v>4.125</v>
      </c>
      <c r="I120" s="72">
        <f t="shared" si="9"/>
        <v>77.757999999999996</v>
      </c>
      <c r="J120" s="73">
        <f t="shared" si="10"/>
        <v>836.98711199999991</v>
      </c>
      <c r="K120" s="74">
        <f t="shared" si="7"/>
        <v>10964531.167199999</v>
      </c>
    </row>
    <row r="121" spans="1:11" ht="15" x14ac:dyDescent="0.25">
      <c r="A121" s="71">
        <v>903</v>
      </c>
      <c r="B121" s="71" t="s">
        <v>112</v>
      </c>
      <c r="C121" s="71" t="s">
        <v>115</v>
      </c>
      <c r="D121" s="72">
        <v>61.548000000000002</v>
      </c>
      <c r="E121" s="72">
        <v>4.125</v>
      </c>
      <c r="F121" s="73">
        <f t="shared" si="8"/>
        <v>65.673000000000002</v>
      </c>
      <c r="G121" s="72">
        <v>7.9509999999999996</v>
      </c>
      <c r="H121" s="72">
        <v>4.125</v>
      </c>
      <c r="I121" s="72">
        <f t="shared" si="9"/>
        <v>77.748999999999995</v>
      </c>
      <c r="J121" s="73">
        <f t="shared" si="10"/>
        <v>836.89023599999985</v>
      </c>
      <c r="K121" s="74">
        <f t="shared" si="7"/>
        <v>10963262.091599997</v>
      </c>
    </row>
    <row r="122" spans="1:11" ht="15" x14ac:dyDescent="0.25">
      <c r="A122" s="71">
        <v>904</v>
      </c>
      <c r="B122" s="71" t="s">
        <v>112</v>
      </c>
      <c r="C122" s="71" t="s">
        <v>114</v>
      </c>
      <c r="D122" s="72">
        <v>43.756</v>
      </c>
      <c r="E122" s="72">
        <v>6.6</v>
      </c>
      <c r="F122" s="73">
        <f t="shared" si="8"/>
        <v>50.356000000000002</v>
      </c>
      <c r="G122" s="72">
        <v>5.7759999999999998</v>
      </c>
      <c r="H122" s="72">
        <v>4.125</v>
      </c>
      <c r="I122" s="72">
        <f t="shared" si="9"/>
        <v>60.257000000000005</v>
      </c>
      <c r="J122" s="73">
        <f t="shared" si="10"/>
        <v>648.60634800000003</v>
      </c>
      <c r="K122" s="74">
        <f t="shared" si="7"/>
        <v>8496743.1588000003</v>
      </c>
    </row>
    <row r="123" spans="1:11" ht="15" x14ac:dyDescent="0.25">
      <c r="A123" s="71">
        <v>1001</v>
      </c>
      <c r="B123" s="71" t="s">
        <v>112</v>
      </c>
      <c r="C123" s="71" t="s">
        <v>114</v>
      </c>
      <c r="D123" s="72">
        <v>43.69</v>
      </c>
      <c r="E123" s="72">
        <v>6.6</v>
      </c>
      <c r="F123" s="73">
        <f t="shared" si="8"/>
        <v>50.29</v>
      </c>
      <c r="G123" s="72">
        <v>5.7759999999999998</v>
      </c>
      <c r="H123" s="72">
        <v>4.125</v>
      </c>
      <c r="I123" s="72">
        <f t="shared" si="9"/>
        <v>60.191000000000003</v>
      </c>
      <c r="J123" s="73">
        <f t="shared" si="10"/>
        <v>647.89592400000004</v>
      </c>
      <c r="K123" s="74">
        <f t="shared" si="7"/>
        <v>8487436.6043999996</v>
      </c>
    </row>
    <row r="124" spans="1:11" ht="15" x14ac:dyDescent="0.25">
      <c r="A124" s="71">
        <v>1002</v>
      </c>
      <c r="B124" s="71" t="s">
        <v>112</v>
      </c>
      <c r="C124" s="71" t="s">
        <v>115</v>
      </c>
      <c r="D124" s="72">
        <v>61.52</v>
      </c>
      <c r="E124" s="72">
        <v>4.125</v>
      </c>
      <c r="F124" s="73">
        <f t="shared" si="8"/>
        <v>65.64500000000001</v>
      </c>
      <c r="G124" s="72">
        <v>7.8390000000000004</v>
      </c>
      <c r="H124" s="72">
        <v>4.3499999999999996</v>
      </c>
      <c r="I124" s="72">
        <f t="shared" si="9"/>
        <v>77.834000000000003</v>
      </c>
      <c r="J124" s="73">
        <f t="shared" si="10"/>
        <v>837.80517599999996</v>
      </c>
      <c r="K124" s="74">
        <f t="shared" si="7"/>
        <v>10975247.805599999</v>
      </c>
    </row>
    <row r="125" spans="1:11" ht="15" x14ac:dyDescent="0.25">
      <c r="A125" s="71">
        <v>1003</v>
      </c>
      <c r="B125" s="71" t="s">
        <v>112</v>
      </c>
      <c r="C125" s="71" t="s">
        <v>115</v>
      </c>
      <c r="D125" s="72">
        <v>61.51</v>
      </c>
      <c r="E125" s="72">
        <v>4.125</v>
      </c>
      <c r="F125" s="73">
        <f t="shared" si="8"/>
        <v>65.634999999999991</v>
      </c>
      <c r="G125" s="72">
        <v>7.8390000000000004</v>
      </c>
      <c r="H125" s="72">
        <v>4.3499999999999996</v>
      </c>
      <c r="I125" s="72">
        <f t="shared" si="9"/>
        <v>77.823999999999984</v>
      </c>
      <c r="J125" s="73">
        <f t="shared" si="10"/>
        <v>837.69753599999979</v>
      </c>
      <c r="K125" s="74">
        <f t="shared" si="7"/>
        <v>10973837.721599998</v>
      </c>
    </row>
    <row r="126" spans="1:11" ht="15" x14ac:dyDescent="0.25">
      <c r="A126" s="71">
        <v>1004</v>
      </c>
      <c r="B126" s="71" t="s">
        <v>112</v>
      </c>
      <c r="C126" s="71" t="s">
        <v>114</v>
      </c>
      <c r="D126" s="72">
        <v>43.756</v>
      </c>
      <c r="E126" s="72">
        <v>6.6</v>
      </c>
      <c r="F126" s="73">
        <f t="shared" si="8"/>
        <v>50.356000000000002</v>
      </c>
      <c r="G126" s="72">
        <v>5.7759999999999998</v>
      </c>
      <c r="H126" s="72">
        <v>4.125</v>
      </c>
      <c r="I126" s="72">
        <f t="shared" si="9"/>
        <v>60.257000000000005</v>
      </c>
      <c r="J126" s="73">
        <f t="shared" si="10"/>
        <v>648.60634800000003</v>
      </c>
      <c r="K126" s="74">
        <f t="shared" si="7"/>
        <v>8496743.1588000003</v>
      </c>
    </row>
    <row r="127" spans="1:11" ht="15" x14ac:dyDescent="0.25">
      <c r="A127" s="71">
        <v>1101</v>
      </c>
      <c r="B127" s="71" t="s">
        <v>112</v>
      </c>
      <c r="C127" s="71" t="s">
        <v>114</v>
      </c>
      <c r="D127" s="72">
        <v>43.69</v>
      </c>
      <c r="E127" s="72">
        <v>6.6</v>
      </c>
      <c r="F127" s="73">
        <f t="shared" si="8"/>
        <v>50.29</v>
      </c>
      <c r="G127" s="72">
        <v>5.7759999999999998</v>
      </c>
      <c r="H127" s="72">
        <v>4.125</v>
      </c>
      <c r="I127" s="72">
        <f t="shared" si="9"/>
        <v>60.191000000000003</v>
      </c>
      <c r="J127" s="73">
        <f t="shared" si="10"/>
        <v>647.89592400000004</v>
      </c>
      <c r="K127" s="74">
        <f t="shared" si="7"/>
        <v>8487436.6043999996</v>
      </c>
    </row>
    <row r="128" spans="1:11" ht="15" x14ac:dyDescent="0.25">
      <c r="A128" s="71">
        <v>1102</v>
      </c>
      <c r="B128" s="71" t="s">
        <v>112</v>
      </c>
      <c r="C128" s="71" t="s">
        <v>115</v>
      </c>
      <c r="D128" s="72">
        <v>61.557000000000002</v>
      </c>
      <c r="E128" s="72">
        <v>4.125</v>
      </c>
      <c r="F128" s="73">
        <f t="shared" si="8"/>
        <v>65.682000000000002</v>
      </c>
      <c r="G128" s="72">
        <v>7.9509999999999996</v>
      </c>
      <c r="H128" s="72">
        <v>4.125</v>
      </c>
      <c r="I128" s="72">
        <f t="shared" si="9"/>
        <v>77.757999999999996</v>
      </c>
      <c r="J128" s="73">
        <f t="shared" si="10"/>
        <v>836.98711199999991</v>
      </c>
      <c r="K128" s="74">
        <f t="shared" si="7"/>
        <v>10964531.167199999</v>
      </c>
    </row>
    <row r="129" spans="1:11" ht="15" x14ac:dyDescent="0.25">
      <c r="A129" s="71">
        <v>1103</v>
      </c>
      <c r="B129" s="71" t="s">
        <v>112</v>
      </c>
      <c r="C129" s="71" t="s">
        <v>115</v>
      </c>
      <c r="D129" s="72">
        <v>61.548000000000002</v>
      </c>
      <c r="E129" s="72">
        <v>4.125</v>
      </c>
      <c r="F129" s="73">
        <f t="shared" si="8"/>
        <v>65.673000000000002</v>
      </c>
      <c r="G129" s="72">
        <v>7.9509999999999996</v>
      </c>
      <c r="H129" s="72">
        <v>4.125</v>
      </c>
      <c r="I129" s="72">
        <f t="shared" si="9"/>
        <v>77.748999999999995</v>
      </c>
      <c r="J129" s="73">
        <f t="shared" si="10"/>
        <v>836.89023599999985</v>
      </c>
      <c r="K129" s="74">
        <f t="shared" si="7"/>
        <v>10963262.091599997</v>
      </c>
    </row>
    <row r="130" spans="1:11" ht="15" x14ac:dyDescent="0.25">
      <c r="A130" s="71">
        <v>1104</v>
      </c>
      <c r="B130" s="71" t="s">
        <v>112</v>
      </c>
      <c r="C130" s="71" t="s">
        <v>114</v>
      </c>
      <c r="D130" s="72">
        <v>43.756</v>
      </c>
      <c r="E130" s="72">
        <v>6.6</v>
      </c>
      <c r="F130" s="73">
        <f t="shared" si="8"/>
        <v>50.356000000000002</v>
      </c>
      <c r="G130" s="72">
        <v>5.7759999999999998</v>
      </c>
      <c r="H130" s="72">
        <v>4.125</v>
      </c>
      <c r="I130" s="72">
        <f t="shared" si="9"/>
        <v>60.257000000000005</v>
      </c>
      <c r="J130" s="73">
        <f t="shared" si="10"/>
        <v>648.60634800000003</v>
      </c>
      <c r="K130" s="74">
        <f t="shared" si="7"/>
        <v>8496743.1588000003</v>
      </c>
    </row>
    <row r="131" spans="1:11" ht="15" x14ac:dyDescent="0.25">
      <c r="A131" s="71">
        <v>1201</v>
      </c>
      <c r="B131" s="71" t="s">
        <v>112</v>
      </c>
      <c r="C131" s="71" t="s">
        <v>114</v>
      </c>
      <c r="D131" s="72">
        <v>43.69</v>
      </c>
      <c r="E131" s="72">
        <v>6.6</v>
      </c>
      <c r="F131" s="73">
        <f t="shared" si="8"/>
        <v>50.29</v>
      </c>
      <c r="G131" s="72">
        <v>5.7759999999999998</v>
      </c>
      <c r="H131" s="72">
        <v>4.125</v>
      </c>
      <c r="I131" s="72">
        <f t="shared" si="9"/>
        <v>60.191000000000003</v>
      </c>
      <c r="J131" s="73">
        <f t="shared" si="10"/>
        <v>647.89592400000004</v>
      </c>
      <c r="K131" s="74">
        <f t="shared" ref="K131:K150" si="11">J131*13100</f>
        <v>8487436.6043999996</v>
      </c>
    </row>
    <row r="132" spans="1:11" ht="15" x14ac:dyDescent="0.25">
      <c r="A132" s="71">
        <v>1202</v>
      </c>
      <c r="B132" s="71" t="s">
        <v>112</v>
      </c>
      <c r="C132" s="71" t="s">
        <v>115</v>
      </c>
      <c r="D132" s="72">
        <v>61.52</v>
      </c>
      <c r="E132" s="72">
        <v>4.125</v>
      </c>
      <c r="F132" s="73">
        <f t="shared" si="8"/>
        <v>65.64500000000001</v>
      </c>
      <c r="G132" s="72">
        <v>7.8390000000000004</v>
      </c>
      <c r="H132" s="72">
        <v>4.3499999999999996</v>
      </c>
      <c r="I132" s="72">
        <f t="shared" si="9"/>
        <v>77.834000000000003</v>
      </c>
      <c r="J132" s="73">
        <f t="shared" si="10"/>
        <v>837.80517599999996</v>
      </c>
      <c r="K132" s="74">
        <f t="shared" si="11"/>
        <v>10975247.805599999</v>
      </c>
    </row>
    <row r="133" spans="1:11" ht="15" x14ac:dyDescent="0.25">
      <c r="A133" s="71">
        <v>1203</v>
      </c>
      <c r="B133" s="71" t="s">
        <v>112</v>
      </c>
      <c r="C133" s="71" t="s">
        <v>115</v>
      </c>
      <c r="D133" s="72">
        <v>61.51</v>
      </c>
      <c r="E133" s="72">
        <v>4.125</v>
      </c>
      <c r="F133" s="73">
        <f t="shared" si="8"/>
        <v>65.634999999999991</v>
      </c>
      <c r="G133" s="72">
        <v>7.8390000000000004</v>
      </c>
      <c r="H133" s="72">
        <v>4.3499999999999996</v>
      </c>
      <c r="I133" s="72">
        <f t="shared" si="9"/>
        <v>77.823999999999984</v>
      </c>
      <c r="J133" s="73">
        <f t="shared" si="10"/>
        <v>837.69753599999979</v>
      </c>
      <c r="K133" s="74">
        <f t="shared" si="11"/>
        <v>10973837.721599998</v>
      </c>
    </row>
    <row r="134" spans="1:11" ht="15" x14ac:dyDescent="0.25">
      <c r="A134" s="71">
        <v>1204</v>
      </c>
      <c r="B134" s="71" t="s">
        <v>112</v>
      </c>
      <c r="C134" s="71" t="s">
        <v>114</v>
      </c>
      <c r="D134" s="72">
        <v>43.756</v>
      </c>
      <c r="E134" s="72">
        <v>6.6</v>
      </c>
      <c r="F134" s="73">
        <f t="shared" si="8"/>
        <v>50.356000000000002</v>
      </c>
      <c r="G134" s="72">
        <v>5.7759999999999998</v>
      </c>
      <c r="H134" s="72">
        <v>4.125</v>
      </c>
      <c r="I134" s="72">
        <f t="shared" si="9"/>
        <v>60.257000000000005</v>
      </c>
      <c r="J134" s="73">
        <f t="shared" si="10"/>
        <v>648.60634800000003</v>
      </c>
      <c r="K134" s="74">
        <f t="shared" si="11"/>
        <v>8496743.1588000003</v>
      </c>
    </row>
    <row r="135" spans="1:11" ht="15" x14ac:dyDescent="0.25">
      <c r="A135" s="71">
        <v>1301</v>
      </c>
      <c r="B135" s="71" t="s">
        <v>112</v>
      </c>
      <c r="C135" s="71" t="s">
        <v>114</v>
      </c>
      <c r="D135" s="72">
        <v>43.69</v>
      </c>
      <c r="E135" s="72">
        <v>6.6</v>
      </c>
      <c r="F135" s="73">
        <f t="shared" si="8"/>
        <v>50.29</v>
      </c>
      <c r="G135" s="72">
        <v>5.7759999999999998</v>
      </c>
      <c r="H135" s="72">
        <v>4.125</v>
      </c>
      <c r="I135" s="72">
        <f t="shared" si="9"/>
        <v>60.191000000000003</v>
      </c>
      <c r="J135" s="73">
        <f t="shared" si="10"/>
        <v>647.89592400000004</v>
      </c>
      <c r="K135" s="74">
        <f t="shared" si="11"/>
        <v>8487436.6043999996</v>
      </c>
    </row>
    <row r="136" spans="1:11" ht="15" x14ac:dyDescent="0.25">
      <c r="A136" s="71">
        <v>1302</v>
      </c>
      <c r="B136" s="71" t="s">
        <v>112</v>
      </c>
      <c r="C136" s="71" t="s">
        <v>115</v>
      </c>
      <c r="D136" s="72">
        <v>61.557000000000002</v>
      </c>
      <c r="E136" s="72">
        <v>4.125</v>
      </c>
      <c r="F136" s="73">
        <f t="shared" si="8"/>
        <v>65.682000000000002</v>
      </c>
      <c r="G136" s="72">
        <v>7.9509999999999996</v>
      </c>
      <c r="H136" s="72">
        <v>4.125</v>
      </c>
      <c r="I136" s="72">
        <f t="shared" si="9"/>
        <v>77.757999999999996</v>
      </c>
      <c r="J136" s="73">
        <f t="shared" si="10"/>
        <v>836.98711199999991</v>
      </c>
      <c r="K136" s="74">
        <f t="shared" si="11"/>
        <v>10964531.167199999</v>
      </c>
    </row>
    <row r="137" spans="1:11" ht="15" x14ac:dyDescent="0.25">
      <c r="A137" s="71">
        <v>1303</v>
      </c>
      <c r="B137" s="71" t="s">
        <v>112</v>
      </c>
      <c r="C137" s="71" t="s">
        <v>115</v>
      </c>
      <c r="D137" s="72">
        <v>61.548000000000002</v>
      </c>
      <c r="E137" s="72">
        <v>4.125</v>
      </c>
      <c r="F137" s="73">
        <f t="shared" si="8"/>
        <v>65.673000000000002</v>
      </c>
      <c r="G137" s="72">
        <v>7.9509999999999996</v>
      </c>
      <c r="H137" s="72">
        <v>4.125</v>
      </c>
      <c r="I137" s="72">
        <f t="shared" si="9"/>
        <v>77.748999999999995</v>
      </c>
      <c r="J137" s="73">
        <f t="shared" si="10"/>
        <v>836.89023599999985</v>
      </c>
      <c r="K137" s="74">
        <f t="shared" si="11"/>
        <v>10963262.091599997</v>
      </c>
    </row>
    <row r="138" spans="1:11" ht="15" x14ac:dyDescent="0.25">
      <c r="A138" s="71">
        <v>1304</v>
      </c>
      <c r="B138" s="71" t="s">
        <v>112</v>
      </c>
      <c r="C138" s="71" t="s">
        <v>114</v>
      </c>
      <c r="D138" s="72">
        <v>43.756</v>
      </c>
      <c r="E138" s="72">
        <v>6.6</v>
      </c>
      <c r="F138" s="73">
        <f t="shared" si="8"/>
        <v>50.356000000000002</v>
      </c>
      <c r="G138" s="72">
        <v>5.7759999999999998</v>
      </c>
      <c r="H138" s="72">
        <v>4.125</v>
      </c>
      <c r="I138" s="72">
        <f t="shared" si="9"/>
        <v>60.257000000000005</v>
      </c>
      <c r="J138" s="73">
        <f t="shared" si="10"/>
        <v>648.60634800000003</v>
      </c>
      <c r="K138" s="74">
        <f t="shared" si="11"/>
        <v>8496743.1588000003</v>
      </c>
    </row>
    <row r="139" spans="1:11" ht="15" x14ac:dyDescent="0.25">
      <c r="A139" s="71">
        <v>1401</v>
      </c>
      <c r="B139" s="71" t="s">
        <v>112</v>
      </c>
      <c r="C139" s="71" t="s">
        <v>114</v>
      </c>
      <c r="D139" s="72">
        <v>43.69</v>
      </c>
      <c r="E139" s="72">
        <v>6.6</v>
      </c>
      <c r="F139" s="73">
        <f t="shared" si="8"/>
        <v>50.29</v>
      </c>
      <c r="G139" s="72">
        <v>5.7759999999999998</v>
      </c>
      <c r="H139" s="72">
        <v>4.125</v>
      </c>
      <c r="I139" s="72">
        <f t="shared" si="9"/>
        <v>60.191000000000003</v>
      </c>
      <c r="J139" s="73">
        <f t="shared" si="10"/>
        <v>647.89592400000004</v>
      </c>
      <c r="K139" s="74">
        <f t="shared" si="11"/>
        <v>8487436.6043999996</v>
      </c>
    </row>
    <row r="140" spans="1:11" ht="15" x14ac:dyDescent="0.25">
      <c r="A140" s="71">
        <v>1402</v>
      </c>
      <c r="B140" s="71" t="s">
        <v>112</v>
      </c>
      <c r="C140" s="71" t="s">
        <v>115</v>
      </c>
      <c r="D140" s="72">
        <v>61.52</v>
      </c>
      <c r="E140" s="72">
        <v>4.125</v>
      </c>
      <c r="F140" s="73">
        <f t="shared" si="8"/>
        <v>65.64500000000001</v>
      </c>
      <c r="G140" s="72">
        <v>7.8390000000000004</v>
      </c>
      <c r="H140" s="72">
        <v>4.3499999999999996</v>
      </c>
      <c r="I140" s="72">
        <f t="shared" si="9"/>
        <v>77.834000000000003</v>
      </c>
      <c r="J140" s="73">
        <f t="shared" si="10"/>
        <v>837.80517599999996</v>
      </c>
      <c r="K140" s="74">
        <f t="shared" si="11"/>
        <v>10975247.805599999</v>
      </c>
    </row>
    <row r="141" spans="1:11" ht="15" x14ac:dyDescent="0.25">
      <c r="A141" s="71">
        <v>1403</v>
      </c>
      <c r="B141" s="71" t="s">
        <v>112</v>
      </c>
      <c r="C141" s="71" t="s">
        <v>115</v>
      </c>
      <c r="D141" s="72">
        <v>61.51</v>
      </c>
      <c r="E141" s="72">
        <v>4.125</v>
      </c>
      <c r="F141" s="73">
        <f t="shared" si="8"/>
        <v>65.634999999999991</v>
      </c>
      <c r="G141" s="72">
        <v>7.8390000000000004</v>
      </c>
      <c r="H141" s="72">
        <v>4.3499999999999996</v>
      </c>
      <c r="I141" s="72">
        <f t="shared" si="9"/>
        <v>77.823999999999984</v>
      </c>
      <c r="J141" s="73">
        <f t="shared" si="10"/>
        <v>837.69753599999979</v>
      </c>
      <c r="K141" s="74">
        <f t="shared" si="11"/>
        <v>10973837.721599998</v>
      </c>
    </row>
    <row r="142" spans="1:11" ht="15" x14ac:dyDescent="0.25">
      <c r="A142" s="71">
        <v>1404</v>
      </c>
      <c r="B142" s="71" t="s">
        <v>112</v>
      </c>
      <c r="C142" s="71" t="s">
        <v>114</v>
      </c>
      <c r="D142" s="72">
        <v>43.756</v>
      </c>
      <c r="E142" s="72">
        <v>6.6</v>
      </c>
      <c r="F142" s="73">
        <f t="shared" si="8"/>
        <v>50.356000000000002</v>
      </c>
      <c r="G142" s="72">
        <v>5.7759999999999998</v>
      </c>
      <c r="H142" s="72">
        <v>4.125</v>
      </c>
      <c r="I142" s="72">
        <f t="shared" si="9"/>
        <v>60.257000000000005</v>
      </c>
      <c r="J142" s="73">
        <f t="shared" si="10"/>
        <v>648.60634800000003</v>
      </c>
      <c r="K142" s="74">
        <f t="shared" si="11"/>
        <v>8496743.1588000003</v>
      </c>
    </row>
    <row r="143" spans="1:11" ht="15" x14ac:dyDescent="0.25">
      <c r="A143" s="71">
        <v>1501</v>
      </c>
      <c r="B143" s="71" t="s">
        <v>112</v>
      </c>
      <c r="C143" s="71" t="s">
        <v>114</v>
      </c>
      <c r="D143" s="72">
        <v>43.69</v>
      </c>
      <c r="E143" s="72">
        <v>6.6</v>
      </c>
      <c r="F143" s="73">
        <f t="shared" si="8"/>
        <v>50.29</v>
      </c>
      <c r="G143" s="72">
        <v>5.7759999999999998</v>
      </c>
      <c r="H143" s="72">
        <v>4.125</v>
      </c>
      <c r="I143" s="72">
        <f t="shared" si="9"/>
        <v>60.191000000000003</v>
      </c>
      <c r="J143" s="73">
        <f t="shared" si="10"/>
        <v>647.89592400000004</v>
      </c>
      <c r="K143" s="74">
        <f t="shared" si="11"/>
        <v>8487436.6043999996</v>
      </c>
    </row>
    <row r="144" spans="1:11" ht="15" x14ac:dyDescent="0.25">
      <c r="A144" s="71">
        <v>1502</v>
      </c>
      <c r="B144" s="71" t="s">
        <v>112</v>
      </c>
      <c r="C144" s="71" t="s">
        <v>115</v>
      </c>
      <c r="D144" s="72">
        <v>61.557000000000002</v>
      </c>
      <c r="E144" s="72">
        <v>4.125</v>
      </c>
      <c r="F144" s="73">
        <f t="shared" si="8"/>
        <v>65.682000000000002</v>
      </c>
      <c r="G144" s="72">
        <v>7.9509999999999996</v>
      </c>
      <c r="H144" s="72">
        <v>4.125</v>
      </c>
      <c r="I144" s="72">
        <f t="shared" si="9"/>
        <v>77.757999999999996</v>
      </c>
      <c r="J144" s="73">
        <f t="shared" si="10"/>
        <v>836.98711199999991</v>
      </c>
      <c r="K144" s="74">
        <f t="shared" si="11"/>
        <v>10964531.167199999</v>
      </c>
    </row>
    <row r="145" spans="1:11" ht="15" x14ac:dyDescent="0.25">
      <c r="A145" s="71">
        <v>1503</v>
      </c>
      <c r="B145" s="71" t="s">
        <v>112</v>
      </c>
      <c r="C145" s="71" t="s">
        <v>115</v>
      </c>
      <c r="D145" s="72">
        <v>61.548000000000002</v>
      </c>
      <c r="E145" s="72">
        <v>4.125</v>
      </c>
      <c r="F145" s="73">
        <f t="shared" si="8"/>
        <v>65.673000000000002</v>
      </c>
      <c r="G145" s="72">
        <v>7.9509999999999996</v>
      </c>
      <c r="H145" s="72">
        <v>4.125</v>
      </c>
      <c r="I145" s="72">
        <f t="shared" si="9"/>
        <v>77.748999999999995</v>
      </c>
      <c r="J145" s="73">
        <f t="shared" si="10"/>
        <v>836.89023599999985</v>
      </c>
      <c r="K145" s="74">
        <f t="shared" si="11"/>
        <v>10963262.091599997</v>
      </c>
    </row>
    <row r="146" spans="1:11" ht="15" x14ac:dyDescent="0.25">
      <c r="A146" s="71">
        <v>1504</v>
      </c>
      <c r="B146" s="71" t="s">
        <v>112</v>
      </c>
      <c r="C146" s="71" t="s">
        <v>114</v>
      </c>
      <c r="D146" s="72">
        <v>43.756</v>
      </c>
      <c r="E146" s="72">
        <v>6.6</v>
      </c>
      <c r="F146" s="73">
        <f t="shared" si="8"/>
        <v>50.356000000000002</v>
      </c>
      <c r="G146" s="72">
        <v>5.7759999999999998</v>
      </c>
      <c r="H146" s="72">
        <v>4.125</v>
      </c>
      <c r="I146" s="72">
        <f t="shared" si="9"/>
        <v>60.257000000000005</v>
      </c>
      <c r="J146" s="73">
        <f t="shared" si="10"/>
        <v>648.60634800000003</v>
      </c>
      <c r="K146" s="74">
        <f t="shared" si="11"/>
        <v>8496743.1588000003</v>
      </c>
    </row>
    <row r="147" spans="1:11" ht="15" x14ac:dyDescent="0.25">
      <c r="A147" s="71">
        <v>1601</v>
      </c>
      <c r="B147" s="71" t="s">
        <v>112</v>
      </c>
      <c r="C147" s="71" t="s">
        <v>114</v>
      </c>
      <c r="D147" s="72">
        <v>43.69</v>
      </c>
      <c r="E147" s="72">
        <v>6.6</v>
      </c>
      <c r="F147" s="73">
        <f t="shared" si="8"/>
        <v>50.29</v>
      </c>
      <c r="G147" s="72">
        <v>5.7759999999999998</v>
      </c>
      <c r="H147" s="72">
        <v>4.125</v>
      </c>
      <c r="I147" s="72">
        <f t="shared" si="9"/>
        <v>60.191000000000003</v>
      </c>
      <c r="J147" s="73">
        <f t="shared" si="10"/>
        <v>647.89592400000004</v>
      </c>
      <c r="K147" s="74">
        <f t="shared" si="11"/>
        <v>8487436.6043999996</v>
      </c>
    </row>
    <row r="148" spans="1:11" ht="15" x14ac:dyDescent="0.25">
      <c r="A148" s="71">
        <v>1602</v>
      </c>
      <c r="B148" s="71" t="s">
        <v>112</v>
      </c>
      <c r="C148" s="71" t="s">
        <v>115</v>
      </c>
      <c r="D148" s="72">
        <v>61.52</v>
      </c>
      <c r="E148" s="72">
        <v>4.125</v>
      </c>
      <c r="F148" s="73">
        <f t="shared" si="8"/>
        <v>65.64500000000001</v>
      </c>
      <c r="G148" s="72">
        <v>7.8390000000000004</v>
      </c>
      <c r="H148" s="72">
        <v>4.3499999999999996</v>
      </c>
      <c r="I148" s="72">
        <f t="shared" si="9"/>
        <v>77.834000000000003</v>
      </c>
      <c r="J148" s="73">
        <f t="shared" si="10"/>
        <v>837.80517599999996</v>
      </c>
      <c r="K148" s="74">
        <f t="shared" si="11"/>
        <v>10975247.805599999</v>
      </c>
    </row>
    <row r="149" spans="1:11" ht="15" x14ac:dyDescent="0.25">
      <c r="A149" s="71">
        <v>1603</v>
      </c>
      <c r="B149" s="71" t="s">
        <v>112</v>
      </c>
      <c r="C149" s="71" t="s">
        <v>115</v>
      </c>
      <c r="D149" s="72">
        <v>61.51</v>
      </c>
      <c r="E149" s="72">
        <v>4.125</v>
      </c>
      <c r="F149" s="73">
        <f t="shared" si="8"/>
        <v>65.634999999999991</v>
      </c>
      <c r="G149" s="72">
        <v>7.8390000000000004</v>
      </c>
      <c r="H149" s="72">
        <v>4.3499999999999996</v>
      </c>
      <c r="I149" s="72">
        <f t="shared" si="9"/>
        <v>77.823999999999984</v>
      </c>
      <c r="J149" s="73">
        <f t="shared" si="10"/>
        <v>837.69753599999979</v>
      </c>
      <c r="K149" s="74">
        <f t="shared" si="11"/>
        <v>10973837.721599998</v>
      </c>
    </row>
    <row r="150" spans="1:11" ht="15" x14ac:dyDescent="0.25">
      <c r="A150" s="71">
        <v>1604</v>
      </c>
      <c r="B150" s="71" t="s">
        <v>112</v>
      </c>
      <c r="C150" s="71" t="s">
        <v>114</v>
      </c>
      <c r="D150" s="72">
        <v>43.756</v>
      </c>
      <c r="E150" s="72">
        <v>6.6</v>
      </c>
      <c r="F150" s="73">
        <f t="shared" si="8"/>
        <v>50.356000000000002</v>
      </c>
      <c r="G150" s="72">
        <v>5.7759999999999998</v>
      </c>
      <c r="H150" s="72">
        <v>4.125</v>
      </c>
      <c r="I150" s="72">
        <f t="shared" si="9"/>
        <v>60.257000000000005</v>
      </c>
      <c r="J150" s="73">
        <f t="shared" si="10"/>
        <v>648.60634800000003</v>
      </c>
      <c r="K150" s="74">
        <f t="shared" si="11"/>
        <v>8496743.1588000003</v>
      </c>
    </row>
    <row r="151" spans="1:11" ht="20.25" x14ac:dyDescent="0.3">
      <c r="A151" s="75"/>
      <c r="B151" s="75"/>
      <c r="C151" s="75"/>
      <c r="D151" s="75"/>
      <c r="E151" s="75"/>
      <c r="F151" s="75"/>
      <c r="G151" s="75"/>
      <c r="H151" s="75"/>
      <c r="I151" s="75"/>
      <c r="J151" s="76" t="s">
        <v>116</v>
      </c>
      <c r="K151" s="77">
        <f>SUM(K2:K150)</f>
        <v>1383264343.3283992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00"/>
  <sheetViews>
    <sheetView workbookViewId="0"/>
  </sheetViews>
  <sheetFormatPr defaultColWidth="12.625" defaultRowHeight="15" customHeight="1" x14ac:dyDescent="0.2"/>
  <cols>
    <col min="1" max="2" width="7.625" customWidth="1"/>
    <col min="3" max="3" width="10" customWidth="1"/>
    <col min="4" max="4" width="10.875" customWidth="1"/>
    <col min="5" max="5" width="11.5" customWidth="1"/>
    <col min="6" max="13" width="7.625" customWidth="1"/>
  </cols>
  <sheetData>
    <row r="1" spans="1:13" x14ac:dyDescent="0.25">
      <c r="A1" s="15" t="s">
        <v>34</v>
      </c>
      <c r="B1" s="15" t="s">
        <v>35</v>
      </c>
      <c r="C1" s="15" t="s">
        <v>36</v>
      </c>
      <c r="D1" s="15" t="s">
        <v>37</v>
      </c>
      <c r="E1" s="15" t="s">
        <v>38</v>
      </c>
      <c r="F1" s="15" t="s">
        <v>39</v>
      </c>
    </row>
    <row r="2" spans="1:13" x14ac:dyDescent="0.25">
      <c r="A2" s="15">
        <v>1</v>
      </c>
      <c r="B2" s="15">
        <v>1</v>
      </c>
      <c r="C2" s="15">
        <v>52.05</v>
      </c>
      <c r="D2" s="15">
        <f t="shared" ref="D2:D31" si="0">11.23/2</f>
        <v>5.6150000000000002</v>
      </c>
      <c r="E2" s="15">
        <f t="shared" ref="E2:E39" si="1">2.4*0.6*4</f>
        <v>5.76</v>
      </c>
      <c r="I2" s="15">
        <f t="shared" ref="I2:K2" si="2">C2*10.764</f>
        <v>560.26619999999991</v>
      </c>
      <c r="J2" s="15">
        <f t="shared" si="2"/>
        <v>60.439859999999996</v>
      </c>
      <c r="K2" s="15">
        <f t="shared" si="2"/>
        <v>62.000639999999997</v>
      </c>
      <c r="M2" s="15">
        <f t="shared" ref="M2:M6" si="3">I2+J2+K2</f>
        <v>682.70669999999984</v>
      </c>
    </row>
    <row r="3" spans="1:13" x14ac:dyDescent="0.25">
      <c r="B3" s="15">
        <v>2</v>
      </c>
      <c r="C3" s="15">
        <v>52.05</v>
      </c>
      <c r="D3" s="15">
        <f t="shared" si="0"/>
        <v>5.6150000000000002</v>
      </c>
      <c r="E3" s="15">
        <f t="shared" si="1"/>
        <v>5.76</v>
      </c>
      <c r="I3" s="15">
        <f t="shared" ref="I3:K3" si="4">C3*10.764</f>
        <v>560.26619999999991</v>
      </c>
      <c r="J3" s="15">
        <f t="shared" si="4"/>
        <v>60.439859999999996</v>
      </c>
      <c r="K3" s="15">
        <f t="shared" si="4"/>
        <v>62.000639999999997</v>
      </c>
      <c r="M3" s="15">
        <f t="shared" si="3"/>
        <v>682.70669999999984</v>
      </c>
    </row>
    <row r="4" spans="1:13" x14ac:dyDescent="0.25">
      <c r="A4" s="15">
        <v>2</v>
      </c>
      <c r="B4" s="15">
        <v>1</v>
      </c>
      <c r="C4" s="15">
        <v>52.05</v>
      </c>
      <c r="D4" s="15">
        <f t="shared" si="0"/>
        <v>5.6150000000000002</v>
      </c>
      <c r="E4" s="15">
        <f t="shared" si="1"/>
        <v>5.76</v>
      </c>
      <c r="I4" s="15">
        <f t="shared" ref="I4:K4" si="5">C4*10.764</f>
        <v>560.26619999999991</v>
      </c>
      <c r="J4" s="15">
        <f t="shared" si="5"/>
        <v>60.439859999999996</v>
      </c>
      <c r="K4" s="15">
        <f t="shared" si="5"/>
        <v>62.000639999999997</v>
      </c>
      <c r="M4" s="15">
        <f t="shared" si="3"/>
        <v>682.70669999999984</v>
      </c>
    </row>
    <row r="5" spans="1:13" x14ac:dyDescent="0.25">
      <c r="B5" s="15">
        <v>2</v>
      </c>
      <c r="C5" s="15">
        <v>52.05</v>
      </c>
      <c r="D5" s="15">
        <f t="shared" si="0"/>
        <v>5.6150000000000002</v>
      </c>
      <c r="E5" s="15">
        <f t="shared" si="1"/>
        <v>5.76</v>
      </c>
      <c r="I5" s="15">
        <f t="shared" ref="I5:K5" si="6">C5*10.764</f>
        <v>560.26619999999991</v>
      </c>
      <c r="J5" s="15">
        <f t="shared" si="6"/>
        <v>60.439859999999996</v>
      </c>
      <c r="K5" s="15">
        <f t="shared" si="6"/>
        <v>62.000639999999997</v>
      </c>
      <c r="M5" s="15">
        <f t="shared" si="3"/>
        <v>682.70669999999984</v>
      </c>
    </row>
    <row r="6" spans="1:13" x14ac:dyDescent="0.25">
      <c r="B6" s="15">
        <v>3</v>
      </c>
      <c r="C6" s="15">
        <v>52.05</v>
      </c>
      <c r="D6" s="15">
        <f t="shared" si="0"/>
        <v>5.6150000000000002</v>
      </c>
      <c r="E6" s="15">
        <f t="shared" si="1"/>
        <v>5.76</v>
      </c>
      <c r="I6" s="15">
        <f t="shared" ref="I6:K6" si="7">C6*10.764</f>
        <v>560.26619999999991</v>
      </c>
      <c r="J6" s="15">
        <f t="shared" si="7"/>
        <v>60.439859999999996</v>
      </c>
      <c r="K6" s="15">
        <f t="shared" si="7"/>
        <v>62.000639999999997</v>
      </c>
      <c r="M6" s="15">
        <f t="shared" si="3"/>
        <v>682.70669999999984</v>
      </c>
    </row>
    <row r="7" spans="1:13" x14ac:dyDescent="0.25">
      <c r="B7" s="15">
        <v>4</v>
      </c>
      <c r="C7" s="15">
        <v>52.05</v>
      </c>
      <c r="D7" s="15">
        <f t="shared" si="0"/>
        <v>5.6150000000000002</v>
      </c>
      <c r="E7" s="15">
        <f t="shared" si="1"/>
        <v>5.76</v>
      </c>
      <c r="F7" s="15">
        <f>3.35*1.45</f>
        <v>4.8574999999999999</v>
      </c>
      <c r="I7" s="15">
        <f t="shared" ref="I7:L7" si="8">C7*10.764</f>
        <v>560.26619999999991</v>
      </c>
      <c r="J7" s="15">
        <f t="shared" si="8"/>
        <v>60.439859999999996</v>
      </c>
      <c r="K7" s="15">
        <f t="shared" si="8"/>
        <v>62.000639999999997</v>
      </c>
      <c r="L7" s="15">
        <f t="shared" si="8"/>
        <v>52.286129999999993</v>
      </c>
      <c r="M7" s="15">
        <f>I7+J7+K7+L7</f>
        <v>734.9928299999998</v>
      </c>
    </row>
    <row r="8" spans="1:13" x14ac:dyDescent="0.25">
      <c r="A8" s="15">
        <v>3</v>
      </c>
      <c r="B8" s="15">
        <v>1</v>
      </c>
      <c r="C8" s="15">
        <v>52.05</v>
      </c>
      <c r="D8" s="15">
        <f t="shared" si="0"/>
        <v>5.6150000000000002</v>
      </c>
      <c r="E8" s="15">
        <f t="shared" si="1"/>
        <v>5.76</v>
      </c>
      <c r="I8" s="15">
        <f t="shared" ref="I8:K8" si="9">C8*10.764</f>
        <v>560.26619999999991</v>
      </c>
      <c r="J8" s="15">
        <f t="shared" si="9"/>
        <v>60.439859999999996</v>
      </c>
      <c r="K8" s="15">
        <f t="shared" si="9"/>
        <v>62.000639999999997</v>
      </c>
      <c r="M8" s="15">
        <f t="shared" ref="M8:M55" si="10">I8+J8+K8</f>
        <v>682.70669999999984</v>
      </c>
    </row>
    <row r="9" spans="1:13" x14ac:dyDescent="0.25">
      <c r="B9" s="15">
        <v>2</v>
      </c>
      <c r="C9" s="15">
        <v>52.05</v>
      </c>
      <c r="D9" s="15">
        <f t="shared" si="0"/>
        <v>5.6150000000000002</v>
      </c>
      <c r="E9" s="15">
        <f t="shared" si="1"/>
        <v>5.76</v>
      </c>
      <c r="I9" s="15">
        <f t="shared" ref="I9:K9" si="11">C9*10.764</f>
        <v>560.26619999999991</v>
      </c>
      <c r="J9" s="15">
        <f t="shared" si="11"/>
        <v>60.439859999999996</v>
      </c>
      <c r="K9" s="15">
        <f t="shared" si="11"/>
        <v>62.000639999999997</v>
      </c>
      <c r="M9" s="15">
        <f t="shared" si="10"/>
        <v>682.70669999999984</v>
      </c>
    </row>
    <row r="10" spans="1:13" x14ac:dyDescent="0.25">
      <c r="B10" s="15">
        <v>3</v>
      </c>
      <c r="C10" s="15">
        <v>52.05</v>
      </c>
      <c r="D10" s="15">
        <f t="shared" si="0"/>
        <v>5.6150000000000002</v>
      </c>
      <c r="E10" s="15">
        <f t="shared" si="1"/>
        <v>5.76</v>
      </c>
      <c r="I10" s="15">
        <f t="shared" ref="I10:K10" si="12">C10*10.764</f>
        <v>560.26619999999991</v>
      </c>
      <c r="J10" s="15">
        <f t="shared" si="12"/>
        <v>60.439859999999996</v>
      </c>
      <c r="K10" s="15">
        <f t="shared" si="12"/>
        <v>62.000639999999997</v>
      </c>
      <c r="M10" s="15">
        <f t="shared" si="10"/>
        <v>682.70669999999984</v>
      </c>
    </row>
    <row r="11" spans="1:13" x14ac:dyDescent="0.25">
      <c r="B11" s="15">
        <v>4</v>
      </c>
      <c r="C11" s="15">
        <v>52.05</v>
      </c>
      <c r="D11" s="15">
        <f t="shared" si="0"/>
        <v>5.6150000000000002</v>
      </c>
      <c r="E11" s="15">
        <f t="shared" si="1"/>
        <v>5.76</v>
      </c>
      <c r="I11" s="15">
        <f t="shared" ref="I11:K11" si="13">C11*10.764</f>
        <v>560.26619999999991</v>
      </c>
      <c r="J11" s="15">
        <f t="shared" si="13"/>
        <v>60.439859999999996</v>
      </c>
      <c r="K11" s="15">
        <f t="shared" si="13"/>
        <v>62.000639999999997</v>
      </c>
      <c r="M11" s="15">
        <f t="shared" si="10"/>
        <v>682.70669999999984</v>
      </c>
    </row>
    <row r="12" spans="1:13" x14ac:dyDescent="0.25">
      <c r="A12" s="15">
        <v>4</v>
      </c>
      <c r="B12" s="15">
        <v>1</v>
      </c>
      <c r="C12" s="15">
        <v>52.05</v>
      </c>
      <c r="D12" s="15">
        <f t="shared" si="0"/>
        <v>5.6150000000000002</v>
      </c>
      <c r="E12" s="15">
        <f t="shared" si="1"/>
        <v>5.76</v>
      </c>
      <c r="I12" s="15">
        <f t="shared" ref="I12:K12" si="14">C12*10.764</f>
        <v>560.26619999999991</v>
      </c>
      <c r="J12" s="15">
        <f t="shared" si="14"/>
        <v>60.439859999999996</v>
      </c>
      <c r="K12" s="15">
        <f t="shared" si="14"/>
        <v>62.000639999999997</v>
      </c>
      <c r="M12" s="15">
        <f t="shared" si="10"/>
        <v>682.70669999999984</v>
      </c>
    </row>
    <row r="13" spans="1:13" x14ac:dyDescent="0.25">
      <c r="B13" s="15">
        <v>2</v>
      </c>
      <c r="C13" s="15">
        <v>52.05</v>
      </c>
      <c r="D13" s="15">
        <f t="shared" si="0"/>
        <v>5.6150000000000002</v>
      </c>
      <c r="E13" s="15">
        <f t="shared" si="1"/>
        <v>5.76</v>
      </c>
      <c r="I13" s="15">
        <f t="shared" ref="I13:K13" si="15">C13*10.764</f>
        <v>560.26619999999991</v>
      </c>
      <c r="J13" s="15">
        <f t="shared" si="15"/>
        <v>60.439859999999996</v>
      </c>
      <c r="K13" s="15">
        <f t="shared" si="15"/>
        <v>62.000639999999997</v>
      </c>
      <c r="M13" s="15">
        <f t="shared" si="10"/>
        <v>682.70669999999984</v>
      </c>
    </row>
    <row r="14" spans="1:13" x14ac:dyDescent="0.25">
      <c r="B14" s="15">
        <v>3</v>
      </c>
      <c r="C14" s="15">
        <v>52.05</v>
      </c>
      <c r="D14" s="15">
        <f t="shared" si="0"/>
        <v>5.6150000000000002</v>
      </c>
      <c r="E14" s="15">
        <f t="shared" si="1"/>
        <v>5.76</v>
      </c>
      <c r="I14" s="15">
        <f t="shared" ref="I14:K14" si="16">C14*10.764</f>
        <v>560.26619999999991</v>
      </c>
      <c r="J14" s="15">
        <f t="shared" si="16"/>
        <v>60.439859999999996</v>
      </c>
      <c r="K14" s="15">
        <f t="shared" si="16"/>
        <v>62.000639999999997</v>
      </c>
      <c r="M14" s="15">
        <f t="shared" si="10"/>
        <v>682.70669999999984</v>
      </c>
    </row>
    <row r="15" spans="1:13" x14ac:dyDescent="0.25">
      <c r="B15" s="15">
        <v>4</v>
      </c>
      <c r="C15" s="15">
        <v>52.05</v>
      </c>
      <c r="D15" s="15">
        <f t="shared" si="0"/>
        <v>5.6150000000000002</v>
      </c>
      <c r="E15" s="15">
        <f t="shared" si="1"/>
        <v>5.76</v>
      </c>
      <c r="I15" s="15">
        <f t="shared" ref="I15:K15" si="17">C15*10.764</f>
        <v>560.26619999999991</v>
      </c>
      <c r="J15" s="15">
        <f t="shared" si="17"/>
        <v>60.439859999999996</v>
      </c>
      <c r="K15" s="15">
        <f t="shared" si="17"/>
        <v>62.000639999999997</v>
      </c>
      <c r="M15" s="15">
        <f t="shared" si="10"/>
        <v>682.70669999999984</v>
      </c>
    </row>
    <row r="16" spans="1:13" x14ac:dyDescent="0.25">
      <c r="A16" s="15">
        <v>5</v>
      </c>
      <c r="B16" s="15">
        <v>1</v>
      </c>
      <c r="C16" s="15">
        <v>52.05</v>
      </c>
      <c r="D16" s="15">
        <f t="shared" si="0"/>
        <v>5.6150000000000002</v>
      </c>
      <c r="E16" s="15">
        <f t="shared" si="1"/>
        <v>5.76</v>
      </c>
      <c r="I16" s="15">
        <f t="shared" ref="I16:K16" si="18">C16*10.764</f>
        <v>560.26619999999991</v>
      </c>
      <c r="J16" s="15">
        <f t="shared" si="18"/>
        <v>60.439859999999996</v>
      </c>
      <c r="K16" s="15">
        <f t="shared" si="18"/>
        <v>62.000639999999997</v>
      </c>
      <c r="M16" s="15">
        <f t="shared" si="10"/>
        <v>682.70669999999984</v>
      </c>
    </row>
    <row r="17" spans="1:13" x14ac:dyDescent="0.25">
      <c r="B17" s="15">
        <v>2</v>
      </c>
      <c r="C17" s="15">
        <v>52.05</v>
      </c>
      <c r="D17" s="15">
        <f t="shared" si="0"/>
        <v>5.6150000000000002</v>
      </c>
      <c r="E17" s="15">
        <f t="shared" si="1"/>
        <v>5.76</v>
      </c>
      <c r="I17" s="15">
        <f t="shared" ref="I17:K17" si="19">C17*10.764</f>
        <v>560.26619999999991</v>
      </c>
      <c r="J17" s="15">
        <f t="shared" si="19"/>
        <v>60.439859999999996</v>
      </c>
      <c r="K17" s="15">
        <f t="shared" si="19"/>
        <v>62.000639999999997</v>
      </c>
      <c r="M17" s="15">
        <f t="shared" si="10"/>
        <v>682.70669999999984</v>
      </c>
    </row>
    <row r="18" spans="1:13" x14ac:dyDescent="0.25">
      <c r="B18" s="15">
        <v>3</v>
      </c>
      <c r="C18" s="15">
        <v>52.05</v>
      </c>
      <c r="D18" s="15">
        <f t="shared" si="0"/>
        <v>5.6150000000000002</v>
      </c>
      <c r="E18" s="15">
        <f t="shared" si="1"/>
        <v>5.76</v>
      </c>
      <c r="I18" s="15">
        <f t="shared" ref="I18:K18" si="20">C18*10.764</f>
        <v>560.26619999999991</v>
      </c>
      <c r="J18" s="15">
        <f t="shared" si="20"/>
        <v>60.439859999999996</v>
      </c>
      <c r="K18" s="15">
        <f t="shared" si="20"/>
        <v>62.000639999999997</v>
      </c>
      <c r="M18" s="15">
        <f t="shared" si="10"/>
        <v>682.70669999999984</v>
      </c>
    </row>
    <row r="19" spans="1:13" x14ac:dyDescent="0.25">
      <c r="B19" s="15">
        <v>4</v>
      </c>
      <c r="C19" s="15">
        <v>52.05</v>
      </c>
      <c r="D19" s="15">
        <f t="shared" si="0"/>
        <v>5.6150000000000002</v>
      </c>
      <c r="E19" s="15">
        <f t="shared" si="1"/>
        <v>5.76</v>
      </c>
      <c r="I19" s="15">
        <f t="shared" ref="I19:K19" si="21">C19*10.764</f>
        <v>560.26619999999991</v>
      </c>
      <c r="J19" s="15">
        <f t="shared" si="21"/>
        <v>60.439859999999996</v>
      </c>
      <c r="K19" s="15">
        <f t="shared" si="21"/>
        <v>62.000639999999997</v>
      </c>
      <c r="M19" s="15">
        <f t="shared" si="10"/>
        <v>682.70669999999984</v>
      </c>
    </row>
    <row r="20" spans="1:13" x14ac:dyDescent="0.25">
      <c r="A20" s="15">
        <v>6</v>
      </c>
      <c r="B20" s="15">
        <v>1</v>
      </c>
      <c r="C20" s="15">
        <v>52.05</v>
      </c>
      <c r="D20" s="15">
        <f t="shared" si="0"/>
        <v>5.6150000000000002</v>
      </c>
      <c r="E20" s="15">
        <f t="shared" si="1"/>
        <v>5.76</v>
      </c>
      <c r="I20" s="15">
        <f t="shared" ref="I20:K20" si="22">C20*10.764</f>
        <v>560.26619999999991</v>
      </c>
      <c r="J20" s="15">
        <f t="shared" si="22"/>
        <v>60.439859999999996</v>
      </c>
      <c r="K20" s="15">
        <f t="shared" si="22"/>
        <v>62.000639999999997</v>
      </c>
      <c r="M20" s="15">
        <f t="shared" si="10"/>
        <v>682.70669999999984</v>
      </c>
    </row>
    <row r="21" spans="1:13" ht="15.75" customHeight="1" x14ac:dyDescent="0.25">
      <c r="B21" s="15">
        <v>2</v>
      </c>
      <c r="C21" s="15">
        <v>52.05</v>
      </c>
      <c r="D21" s="15">
        <f t="shared" si="0"/>
        <v>5.6150000000000002</v>
      </c>
      <c r="E21" s="15">
        <f t="shared" si="1"/>
        <v>5.76</v>
      </c>
      <c r="I21" s="15">
        <f t="shared" ref="I21:K21" si="23">C21*10.764</f>
        <v>560.26619999999991</v>
      </c>
      <c r="J21" s="15">
        <f t="shared" si="23"/>
        <v>60.439859999999996</v>
      </c>
      <c r="K21" s="15">
        <f t="shared" si="23"/>
        <v>62.000639999999997</v>
      </c>
      <c r="M21" s="15">
        <f t="shared" si="10"/>
        <v>682.70669999999984</v>
      </c>
    </row>
    <row r="22" spans="1:13" ht="15.75" customHeight="1" x14ac:dyDescent="0.25">
      <c r="B22" s="15">
        <v>3</v>
      </c>
      <c r="C22" s="15">
        <v>52.05</v>
      </c>
      <c r="D22" s="15">
        <f t="shared" si="0"/>
        <v>5.6150000000000002</v>
      </c>
      <c r="E22" s="15">
        <f t="shared" si="1"/>
        <v>5.76</v>
      </c>
      <c r="I22" s="15">
        <f t="shared" ref="I22:K22" si="24">C22*10.764</f>
        <v>560.26619999999991</v>
      </c>
      <c r="J22" s="15">
        <f t="shared" si="24"/>
        <v>60.439859999999996</v>
      </c>
      <c r="K22" s="15">
        <f t="shared" si="24"/>
        <v>62.000639999999997</v>
      </c>
      <c r="M22" s="15">
        <f t="shared" si="10"/>
        <v>682.70669999999984</v>
      </c>
    </row>
    <row r="23" spans="1:13" ht="15.75" customHeight="1" x14ac:dyDescent="0.25">
      <c r="B23" s="15">
        <v>4</v>
      </c>
      <c r="C23" s="15">
        <v>52.05</v>
      </c>
      <c r="D23" s="15">
        <f t="shared" si="0"/>
        <v>5.6150000000000002</v>
      </c>
      <c r="E23" s="15">
        <f t="shared" si="1"/>
        <v>5.76</v>
      </c>
      <c r="I23" s="15">
        <f t="shared" ref="I23:K23" si="25">C23*10.764</f>
        <v>560.26619999999991</v>
      </c>
      <c r="J23" s="15">
        <f t="shared" si="25"/>
        <v>60.439859999999996</v>
      </c>
      <c r="K23" s="15">
        <f t="shared" si="25"/>
        <v>62.000639999999997</v>
      </c>
      <c r="M23" s="15">
        <f t="shared" si="10"/>
        <v>682.70669999999984</v>
      </c>
    </row>
    <row r="24" spans="1:13" ht="15.75" customHeight="1" x14ac:dyDescent="0.25">
      <c r="A24" s="15">
        <v>7</v>
      </c>
      <c r="B24" s="15">
        <v>1</v>
      </c>
      <c r="C24" s="15">
        <v>52.05</v>
      </c>
      <c r="D24" s="15">
        <f t="shared" si="0"/>
        <v>5.6150000000000002</v>
      </c>
      <c r="E24" s="15">
        <f t="shared" si="1"/>
        <v>5.76</v>
      </c>
      <c r="I24" s="15">
        <f t="shared" ref="I24:K24" si="26">C24*10.764</f>
        <v>560.26619999999991</v>
      </c>
      <c r="J24" s="15">
        <f t="shared" si="26"/>
        <v>60.439859999999996</v>
      </c>
      <c r="K24" s="15">
        <f t="shared" si="26"/>
        <v>62.000639999999997</v>
      </c>
      <c r="M24" s="15">
        <f t="shared" si="10"/>
        <v>682.70669999999984</v>
      </c>
    </row>
    <row r="25" spans="1:13" ht="15.75" customHeight="1" x14ac:dyDescent="0.25">
      <c r="B25" s="15">
        <v>2</v>
      </c>
      <c r="C25" s="15">
        <v>52.05</v>
      </c>
      <c r="D25" s="15">
        <f t="shared" si="0"/>
        <v>5.6150000000000002</v>
      </c>
      <c r="E25" s="15">
        <f t="shared" si="1"/>
        <v>5.76</v>
      </c>
      <c r="I25" s="15">
        <f t="shared" ref="I25:K25" si="27">C25*10.764</f>
        <v>560.26619999999991</v>
      </c>
      <c r="J25" s="15">
        <f t="shared" si="27"/>
        <v>60.439859999999996</v>
      </c>
      <c r="K25" s="15">
        <f t="shared" si="27"/>
        <v>62.000639999999997</v>
      </c>
      <c r="M25" s="15">
        <f t="shared" si="10"/>
        <v>682.70669999999984</v>
      </c>
    </row>
    <row r="26" spans="1:13" ht="15.75" customHeight="1" x14ac:dyDescent="0.25">
      <c r="B26" s="15">
        <v>3</v>
      </c>
      <c r="C26" s="15">
        <v>52.05</v>
      </c>
      <c r="D26" s="15">
        <f t="shared" si="0"/>
        <v>5.6150000000000002</v>
      </c>
      <c r="E26" s="15">
        <f t="shared" si="1"/>
        <v>5.76</v>
      </c>
      <c r="I26" s="15">
        <f t="shared" ref="I26:K26" si="28">C26*10.764</f>
        <v>560.26619999999991</v>
      </c>
      <c r="J26" s="15">
        <f t="shared" si="28"/>
        <v>60.439859999999996</v>
      </c>
      <c r="K26" s="15">
        <f t="shared" si="28"/>
        <v>62.000639999999997</v>
      </c>
      <c r="M26" s="15">
        <f t="shared" si="10"/>
        <v>682.70669999999984</v>
      </c>
    </row>
    <row r="27" spans="1:13" ht="15.75" customHeight="1" x14ac:dyDescent="0.25">
      <c r="B27" s="15">
        <v>4</v>
      </c>
      <c r="C27" s="15">
        <v>52.05</v>
      </c>
      <c r="D27" s="15">
        <f t="shared" si="0"/>
        <v>5.6150000000000002</v>
      </c>
      <c r="E27" s="15">
        <f t="shared" si="1"/>
        <v>5.76</v>
      </c>
      <c r="I27" s="15">
        <f t="shared" ref="I27:K27" si="29">C27*10.764</f>
        <v>560.26619999999991</v>
      </c>
      <c r="J27" s="15">
        <f t="shared" si="29"/>
        <v>60.439859999999996</v>
      </c>
      <c r="K27" s="15">
        <f t="shared" si="29"/>
        <v>62.000639999999997</v>
      </c>
      <c r="M27" s="15">
        <f t="shared" si="10"/>
        <v>682.70669999999984</v>
      </c>
    </row>
    <row r="28" spans="1:13" ht="15.75" customHeight="1" x14ac:dyDescent="0.25">
      <c r="A28" s="15">
        <v>8</v>
      </c>
      <c r="B28" s="15">
        <v>1</v>
      </c>
      <c r="C28" s="15">
        <v>52.05</v>
      </c>
      <c r="D28" s="15">
        <f t="shared" si="0"/>
        <v>5.6150000000000002</v>
      </c>
      <c r="E28" s="15">
        <f t="shared" si="1"/>
        <v>5.76</v>
      </c>
      <c r="I28" s="15">
        <f t="shared" ref="I28:K28" si="30">C28*10.764</f>
        <v>560.26619999999991</v>
      </c>
      <c r="J28" s="15">
        <f t="shared" si="30"/>
        <v>60.439859999999996</v>
      </c>
      <c r="K28" s="15">
        <f t="shared" si="30"/>
        <v>62.000639999999997</v>
      </c>
      <c r="M28" s="15">
        <f t="shared" si="10"/>
        <v>682.70669999999984</v>
      </c>
    </row>
    <row r="29" spans="1:13" ht="15.75" customHeight="1" x14ac:dyDescent="0.25">
      <c r="B29" s="15">
        <v>2</v>
      </c>
      <c r="C29" s="15">
        <v>52.05</v>
      </c>
      <c r="D29" s="15">
        <f t="shared" si="0"/>
        <v>5.6150000000000002</v>
      </c>
      <c r="E29" s="15">
        <f t="shared" si="1"/>
        <v>5.76</v>
      </c>
      <c r="I29" s="15">
        <f t="shared" ref="I29:K29" si="31">C29*10.764</f>
        <v>560.26619999999991</v>
      </c>
      <c r="J29" s="15">
        <f t="shared" si="31"/>
        <v>60.439859999999996</v>
      </c>
      <c r="K29" s="15">
        <f t="shared" si="31"/>
        <v>62.000639999999997</v>
      </c>
      <c r="M29" s="15">
        <f t="shared" si="10"/>
        <v>682.70669999999984</v>
      </c>
    </row>
    <row r="30" spans="1:13" ht="15.75" customHeight="1" x14ac:dyDescent="0.25">
      <c r="B30" s="15">
        <v>3</v>
      </c>
      <c r="C30" s="15">
        <v>52.05</v>
      </c>
      <c r="D30" s="15">
        <f t="shared" si="0"/>
        <v>5.6150000000000002</v>
      </c>
      <c r="E30" s="15">
        <f t="shared" si="1"/>
        <v>5.76</v>
      </c>
      <c r="I30" s="15">
        <f t="shared" ref="I30:K30" si="32">C30*10.764</f>
        <v>560.26619999999991</v>
      </c>
      <c r="J30" s="15">
        <f t="shared" si="32"/>
        <v>60.439859999999996</v>
      </c>
      <c r="K30" s="15">
        <f t="shared" si="32"/>
        <v>62.000639999999997</v>
      </c>
      <c r="M30" s="15">
        <f t="shared" si="10"/>
        <v>682.70669999999984</v>
      </c>
    </row>
    <row r="31" spans="1:13" ht="15.75" customHeight="1" x14ac:dyDescent="0.25">
      <c r="B31" s="15">
        <v>4</v>
      </c>
      <c r="C31" s="15">
        <v>52.05</v>
      </c>
      <c r="D31" s="15">
        <f t="shared" si="0"/>
        <v>5.6150000000000002</v>
      </c>
      <c r="E31" s="15">
        <f t="shared" si="1"/>
        <v>5.76</v>
      </c>
      <c r="I31" s="15">
        <f t="shared" ref="I31:K31" si="33">C31*10.764</f>
        <v>560.26619999999991</v>
      </c>
      <c r="J31" s="15">
        <f t="shared" si="33"/>
        <v>60.439859999999996</v>
      </c>
      <c r="K31" s="15">
        <f t="shared" si="33"/>
        <v>62.000639999999997</v>
      </c>
      <c r="M31" s="15">
        <f t="shared" si="10"/>
        <v>682.70669999999984</v>
      </c>
    </row>
    <row r="32" spans="1:13" ht="15.75" customHeight="1" x14ac:dyDescent="0.25">
      <c r="A32" s="15">
        <v>9</v>
      </c>
      <c r="B32" s="15">
        <v>1</v>
      </c>
      <c r="C32" s="15">
        <f t="shared" ref="C32:C39" si="34">55.81</f>
        <v>55.81</v>
      </c>
      <c r="D32" s="15">
        <f t="shared" ref="D32:D39" si="35">(3.35*0.95)+(3.1*1.1)</f>
        <v>6.5925000000000011</v>
      </c>
      <c r="E32" s="15">
        <f t="shared" si="1"/>
        <v>5.76</v>
      </c>
      <c r="I32" s="15">
        <f t="shared" ref="I32:K32" si="36">C32*10.764</f>
        <v>600.73883999999998</v>
      </c>
      <c r="J32" s="15">
        <f t="shared" si="36"/>
        <v>70.961670000000012</v>
      </c>
      <c r="K32" s="15">
        <f t="shared" si="36"/>
        <v>62.000639999999997</v>
      </c>
      <c r="M32" s="15">
        <f t="shared" si="10"/>
        <v>733.70114999999998</v>
      </c>
    </row>
    <row r="33" spans="1:13" ht="15.75" customHeight="1" x14ac:dyDescent="0.25">
      <c r="B33" s="15">
        <v>2</v>
      </c>
      <c r="C33" s="15">
        <f t="shared" si="34"/>
        <v>55.81</v>
      </c>
      <c r="D33" s="15">
        <f t="shared" si="35"/>
        <v>6.5925000000000011</v>
      </c>
      <c r="E33" s="15">
        <f t="shared" si="1"/>
        <v>5.76</v>
      </c>
      <c r="I33" s="15">
        <f t="shared" ref="I33:K33" si="37">C33*10.764</f>
        <v>600.73883999999998</v>
      </c>
      <c r="J33" s="15">
        <f t="shared" si="37"/>
        <v>70.961670000000012</v>
      </c>
      <c r="K33" s="15">
        <f t="shared" si="37"/>
        <v>62.000639999999997</v>
      </c>
      <c r="M33" s="15">
        <f t="shared" si="10"/>
        <v>733.70114999999998</v>
      </c>
    </row>
    <row r="34" spans="1:13" ht="15.75" customHeight="1" x14ac:dyDescent="0.25">
      <c r="B34" s="15">
        <v>3</v>
      </c>
      <c r="C34" s="15">
        <f t="shared" si="34"/>
        <v>55.81</v>
      </c>
      <c r="D34" s="15">
        <f t="shared" si="35"/>
        <v>6.5925000000000011</v>
      </c>
      <c r="E34" s="15">
        <f t="shared" si="1"/>
        <v>5.76</v>
      </c>
      <c r="I34" s="15">
        <f t="shared" ref="I34:K34" si="38">C34*10.764</f>
        <v>600.73883999999998</v>
      </c>
      <c r="J34" s="15">
        <f t="shared" si="38"/>
        <v>70.961670000000012</v>
      </c>
      <c r="K34" s="15">
        <f t="shared" si="38"/>
        <v>62.000639999999997</v>
      </c>
      <c r="M34" s="15">
        <f t="shared" si="10"/>
        <v>733.70114999999998</v>
      </c>
    </row>
    <row r="35" spans="1:13" ht="15.75" customHeight="1" x14ac:dyDescent="0.25">
      <c r="B35" s="15">
        <v>4</v>
      </c>
      <c r="C35" s="15">
        <f t="shared" si="34"/>
        <v>55.81</v>
      </c>
      <c r="D35" s="15">
        <f t="shared" si="35"/>
        <v>6.5925000000000011</v>
      </c>
      <c r="E35" s="15">
        <f t="shared" si="1"/>
        <v>5.76</v>
      </c>
      <c r="I35" s="15">
        <f t="shared" ref="I35:K35" si="39">C35*10.764</f>
        <v>600.73883999999998</v>
      </c>
      <c r="J35" s="15">
        <f t="shared" si="39"/>
        <v>70.961670000000012</v>
      </c>
      <c r="K35" s="15">
        <f t="shared" si="39"/>
        <v>62.000639999999997</v>
      </c>
      <c r="M35" s="15">
        <f t="shared" si="10"/>
        <v>733.70114999999998</v>
      </c>
    </row>
    <row r="36" spans="1:13" ht="15.75" customHeight="1" x14ac:dyDescent="0.25">
      <c r="A36" s="15">
        <v>10</v>
      </c>
      <c r="B36" s="15">
        <v>1</v>
      </c>
      <c r="C36" s="15">
        <f t="shared" si="34"/>
        <v>55.81</v>
      </c>
      <c r="D36" s="15">
        <f t="shared" si="35"/>
        <v>6.5925000000000011</v>
      </c>
      <c r="E36" s="15">
        <f t="shared" si="1"/>
        <v>5.76</v>
      </c>
      <c r="I36" s="15">
        <f t="shared" ref="I36:K36" si="40">C36*10.764</f>
        <v>600.73883999999998</v>
      </c>
      <c r="J36" s="15">
        <f t="shared" si="40"/>
        <v>70.961670000000012</v>
      </c>
      <c r="K36" s="15">
        <f t="shared" si="40"/>
        <v>62.000639999999997</v>
      </c>
      <c r="M36" s="15">
        <f t="shared" si="10"/>
        <v>733.70114999999998</v>
      </c>
    </row>
    <row r="37" spans="1:13" ht="15.75" customHeight="1" x14ac:dyDescent="0.25">
      <c r="B37" s="15">
        <v>2</v>
      </c>
      <c r="C37" s="15">
        <f t="shared" si="34"/>
        <v>55.81</v>
      </c>
      <c r="D37" s="15">
        <f t="shared" si="35"/>
        <v>6.5925000000000011</v>
      </c>
      <c r="E37" s="15">
        <f t="shared" si="1"/>
        <v>5.76</v>
      </c>
      <c r="I37" s="15">
        <f t="shared" ref="I37:K37" si="41">C37*10.764</f>
        <v>600.73883999999998</v>
      </c>
      <c r="J37" s="15">
        <f t="shared" si="41"/>
        <v>70.961670000000012</v>
      </c>
      <c r="K37" s="15">
        <f t="shared" si="41"/>
        <v>62.000639999999997</v>
      </c>
      <c r="M37" s="15">
        <f t="shared" si="10"/>
        <v>733.70114999999998</v>
      </c>
    </row>
    <row r="38" spans="1:13" ht="15.75" customHeight="1" x14ac:dyDescent="0.25">
      <c r="B38" s="15">
        <v>3</v>
      </c>
      <c r="C38" s="15">
        <f t="shared" si="34"/>
        <v>55.81</v>
      </c>
      <c r="D38" s="15">
        <f t="shared" si="35"/>
        <v>6.5925000000000011</v>
      </c>
      <c r="E38" s="15">
        <f t="shared" si="1"/>
        <v>5.76</v>
      </c>
      <c r="I38" s="15">
        <f t="shared" ref="I38:K38" si="42">C38*10.764</f>
        <v>600.73883999999998</v>
      </c>
      <c r="J38" s="15">
        <f t="shared" si="42"/>
        <v>70.961670000000012</v>
      </c>
      <c r="K38" s="15">
        <f t="shared" si="42"/>
        <v>62.000639999999997</v>
      </c>
      <c r="M38" s="15">
        <f t="shared" si="10"/>
        <v>733.70114999999998</v>
      </c>
    </row>
    <row r="39" spans="1:13" ht="15.75" customHeight="1" x14ac:dyDescent="0.25">
      <c r="B39" s="15">
        <v>4</v>
      </c>
      <c r="C39" s="15">
        <f t="shared" si="34"/>
        <v>55.81</v>
      </c>
      <c r="D39" s="15">
        <f t="shared" si="35"/>
        <v>6.5925000000000011</v>
      </c>
      <c r="E39" s="15">
        <f t="shared" si="1"/>
        <v>5.76</v>
      </c>
      <c r="I39" s="15">
        <f t="shared" ref="I39:K39" si="43">C39*10.764</f>
        <v>600.73883999999998</v>
      </c>
      <c r="J39" s="15">
        <f t="shared" si="43"/>
        <v>70.961670000000012</v>
      </c>
      <c r="K39" s="15">
        <f t="shared" si="43"/>
        <v>62.000639999999997</v>
      </c>
      <c r="M39" s="15">
        <f t="shared" si="10"/>
        <v>733.70114999999998</v>
      </c>
    </row>
    <row r="40" spans="1:13" ht="15.75" customHeight="1" x14ac:dyDescent="0.25">
      <c r="A40" s="15">
        <v>11</v>
      </c>
      <c r="B40" s="15">
        <v>1</v>
      </c>
      <c r="C40" s="15">
        <f t="shared" ref="C40:C43" si="44">61.95</f>
        <v>61.95</v>
      </c>
      <c r="D40" s="15">
        <f t="shared" ref="D40:D44" si="45">(3.2*0.95)+(3.1*1.1)</f>
        <v>6.4500000000000011</v>
      </c>
      <c r="E40" s="15">
        <f t="shared" ref="E40:E55" si="46">2.4*0.6*3</f>
        <v>4.32</v>
      </c>
      <c r="I40" s="15">
        <f t="shared" ref="I40:K40" si="47">C40*10.764</f>
        <v>666.82979999999998</v>
      </c>
      <c r="J40" s="15">
        <f t="shared" si="47"/>
        <v>69.427800000000005</v>
      </c>
      <c r="K40" s="15">
        <f t="shared" si="47"/>
        <v>46.500480000000003</v>
      </c>
      <c r="M40" s="15">
        <f t="shared" si="10"/>
        <v>782.75808000000006</v>
      </c>
    </row>
    <row r="41" spans="1:13" ht="15.75" customHeight="1" x14ac:dyDescent="0.25">
      <c r="B41" s="15">
        <v>2</v>
      </c>
      <c r="C41" s="15">
        <f t="shared" si="44"/>
        <v>61.95</v>
      </c>
      <c r="D41" s="15">
        <f t="shared" si="45"/>
        <v>6.4500000000000011</v>
      </c>
      <c r="E41" s="15">
        <f t="shared" si="46"/>
        <v>4.32</v>
      </c>
      <c r="I41" s="15">
        <f t="shared" ref="I41:K41" si="48">C41*10.764</f>
        <v>666.82979999999998</v>
      </c>
      <c r="J41" s="15">
        <f t="shared" si="48"/>
        <v>69.427800000000005</v>
      </c>
      <c r="K41" s="15">
        <f t="shared" si="48"/>
        <v>46.500480000000003</v>
      </c>
      <c r="M41" s="15">
        <f t="shared" si="10"/>
        <v>782.75808000000006</v>
      </c>
    </row>
    <row r="42" spans="1:13" ht="15.75" customHeight="1" x14ac:dyDescent="0.25">
      <c r="B42" s="15">
        <v>3</v>
      </c>
      <c r="C42" s="15">
        <f t="shared" si="44"/>
        <v>61.95</v>
      </c>
      <c r="D42" s="15">
        <f t="shared" si="45"/>
        <v>6.4500000000000011</v>
      </c>
      <c r="E42" s="15">
        <f t="shared" si="46"/>
        <v>4.32</v>
      </c>
      <c r="I42" s="15">
        <f t="shared" ref="I42:K42" si="49">C42*10.764</f>
        <v>666.82979999999998</v>
      </c>
      <c r="J42" s="15">
        <f t="shared" si="49"/>
        <v>69.427800000000005</v>
      </c>
      <c r="K42" s="15">
        <f t="shared" si="49"/>
        <v>46.500480000000003</v>
      </c>
      <c r="M42" s="15">
        <f t="shared" si="10"/>
        <v>782.75808000000006</v>
      </c>
    </row>
    <row r="43" spans="1:13" ht="15.75" customHeight="1" x14ac:dyDescent="0.25">
      <c r="B43" s="15">
        <v>4</v>
      </c>
      <c r="C43" s="15">
        <f t="shared" si="44"/>
        <v>61.95</v>
      </c>
      <c r="D43" s="15">
        <f t="shared" si="45"/>
        <v>6.4500000000000011</v>
      </c>
      <c r="E43" s="15">
        <f t="shared" si="46"/>
        <v>4.32</v>
      </c>
      <c r="I43" s="15">
        <f t="shared" ref="I43:K43" si="50">C43*10.764</f>
        <v>666.82979999999998</v>
      </c>
      <c r="J43" s="15">
        <f t="shared" si="50"/>
        <v>69.427800000000005</v>
      </c>
      <c r="K43" s="15">
        <f t="shared" si="50"/>
        <v>46.500480000000003</v>
      </c>
      <c r="M43" s="15">
        <f t="shared" si="10"/>
        <v>782.75808000000006</v>
      </c>
    </row>
    <row r="44" spans="1:13" ht="15.75" customHeight="1" x14ac:dyDescent="0.25">
      <c r="A44" s="15">
        <v>12</v>
      </c>
      <c r="B44" s="15">
        <v>1</v>
      </c>
      <c r="C44" s="15">
        <f>61.05</f>
        <v>61.05</v>
      </c>
      <c r="D44" s="15">
        <f t="shared" si="45"/>
        <v>6.4500000000000011</v>
      </c>
      <c r="E44" s="15">
        <f t="shared" si="46"/>
        <v>4.32</v>
      </c>
      <c r="I44" s="15">
        <f t="shared" ref="I44:K44" si="51">C44*10.764</f>
        <v>657.14219999999989</v>
      </c>
      <c r="J44" s="15">
        <f t="shared" si="51"/>
        <v>69.427800000000005</v>
      </c>
      <c r="K44" s="15">
        <f t="shared" si="51"/>
        <v>46.500480000000003</v>
      </c>
      <c r="M44" s="15">
        <f t="shared" si="10"/>
        <v>773.07047999999998</v>
      </c>
    </row>
    <row r="45" spans="1:13" ht="15.75" customHeight="1" x14ac:dyDescent="0.25">
      <c r="B45" s="15">
        <v>2</v>
      </c>
      <c r="C45" s="15">
        <f t="shared" ref="C45:C46" si="52">63.29</f>
        <v>63.29</v>
      </c>
      <c r="D45" s="15">
        <f t="shared" ref="D45:D46" si="53">(3.2*1.1)+(3.1*1.1)</f>
        <v>6.9300000000000015</v>
      </c>
      <c r="E45" s="15">
        <f t="shared" si="46"/>
        <v>4.32</v>
      </c>
      <c r="I45" s="15">
        <f t="shared" ref="I45:K45" si="54">C45*10.764</f>
        <v>681.25355999999999</v>
      </c>
      <c r="J45" s="15">
        <f t="shared" si="54"/>
        <v>74.594520000000017</v>
      </c>
      <c r="K45" s="15">
        <f t="shared" si="54"/>
        <v>46.500480000000003</v>
      </c>
      <c r="M45" s="15">
        <f t="shared" si="10"/>
        <v>802.34856000000002</v>
      </c>
    </row>
    <row r="46" spans="1:13" ht="15.75" customHeight="1" x14ac:dyDescent="0.25">
      <c r="B46" s="15">
        <v>3</v>
      </c>
      <c r="C46" s="15">
        <f t="shared" si="52"/>
        <v>63.29</v>
      </c>
      <c r="D46" s="15">
        <f t="shared" si="53"/>
        <v>6.9300000000000015</v>
      </c>
      <c r="E46" s="15">
        <f t="shared" si="46"/>
        <v>4.32</v>
      </c>
      <c r="I46" s="15">
        <f t="shared" ref="I46:K46" si="55">C46*10.764</f>
        <v>681.25355999999999</v>
      </c>
      <c r="J46" s="15">
        <f t="shared" si="55"/>
        <v>74.594520000000017</v>
      </c>
      <c r="K46" s="15">
        <f t="shared" si="55"/>
        <v>46.500480000000003</v>
      </c>
      <c r="M46" s="15">
        <f t="shared" si="10"/>
        <v>802.34856000000002</v>
      </c>
    </row>
    <row r="47" spans="1:13" ht="15.75" customHeight="1" x14ac:dyDescent="0.25">
      <c r="B47" s="15">
        <v>4</v>
      </c>
      <c r="C47" s="15">
        <f>61.05</f>
        <v>61.05</v>
      </c>
      <c r="D47" s="15">
        <f>(3.2*0.95)+(3.1*1.1)</f>
        <v>6.4500000000000011</v>
      </c>
      <c r="E47" s="15">
        <f t="shared" si="46"/>
        <v>4.32</v>
      </c>
      <c r="H47" s="15" t="s">
        <v>40</v>
      </c>
      <c r="I47" s="15">
        <f t="shared" ref="I47:K47" si="56">C47*10.764</f>
        <v>657.14219999999989</v>
      </c>
      <c r="J47" s="15">
        <f t="shared" si="56"/>
        <v>69.427800000000005</v>
      </c>
      <c r="K47" s="15">
        <f t="shared" si="56"/>
        <v>46.500480000000003</v>
      </c>
      <c r="M47" s="15">
        <f t="shared" si="10"/>
        <v>773.07047999999998</v>
      </c>
    </row>
    <row r="48" spans="1:13" ht="15.75" customHeight="1" x14ac:dyDescent="0.25">
      <c r="A48" s="15">
        <v>13</v>
      </c>
      <c r="B48" s="15">
        <v>1</v>
      </c>
      <c r="C48" s="15">
        <f>69.84</f>
        <v>69.84</v>
      </c>
      <c r="D48" s="15">
        <f t="shared" ref="D48:D51" si="57">(3.2*1.1)+(3.1*1.1)</f>
        <v>6.9300000000000015</v>
      </c>
      <c r="E48" s="15">
        <f t="shared" si="46"/>
        <v>4.32</v>
      </c>
      <c r="I48" s="15">
        <f t="shared" ref="I48:K48" si="58">C48*10.764</f>
        <v>751.75775999999996</v>
      </c>
      <c r="J48" s="15">
        <f t="shared" si="58"/>
        <v>74.594520000000017</v>
      </c>
      <c r="K48" s="15">
        <f t="shared" si="58"/>
        <v>46.500480000000003</v>
      </c>
      <c r="M48" s="15">
        <f t="shared" si="10"/>
        <v>872.85275999999999</v>
      </c>
    </row>
    <row r="49" spans="1:13" ht="15.75" customHeight="1" x14ac:dyDescent="0.25">
      <c r="B49" s="15">
        <v>2</v>
      </c>
      <c r="C49" s="15">
        <f t="shared" ref="C49:C50" si="59">63.29</f>
        <v>63.29</v>
      </c>
      <c r="D49" s="15">
        <f t="shared" si="57"/>
        <v>6.9300000000000015</v>
      </c>
      <c r="E49" s="15">
        <f t="shared" si="46"/>
        <v>4.32</v>
      </c>
      <c r="I49" s="15">
        <f t="shared" ref="I49:K49" si="60">C49*10.764</f>
        <v>681.25355999999999</v>
      </c>
      <c r="J49" s="15">
        <f t="shared" si="60"/>
        <v>74.594520000000017</v>
      </c>
      <c r="K49" s="15">
        <f t="shared" si="60"/>
        <v>46.500480000000003</v>
      </c>
      <c r="M49" s="15">
        <f t="shared" si="10"/>
        <v>802.34856000000002</v>
      </c>
    </row>
    <row r="50" spans="1:13" ht="15.75" customHeight="1" x14ac:dyDescent="0.25">
      <c r="B50" s="15">
        <v>3</v>
      </c>
      <c r="C50" s="15">
        <f t="shared" si="59"/>
        <v>63.29</v>
      </c>
      <c r="D50" s="15">
        <f t="shared" si="57"/>
        <v>6.9300000000000015</v>
      </c>
      <c r="E50" s="15">
        <f t="shared" si="46"/>
        <v>4.32</v>
      </c>
      <c r="I50" s="15">
        <f t="shared" ref="I50:K50" si="61">C50*10.764</f>
        <v>681.25355999999999</v>
      </c>
      <c r="J50" s="15">
        <f t="shared" si="61"/>
        <v>74.594520000000017</v>
      </c>
      <c r="K50" s="15">
        <f t="shared" si="61"/>
        <v>46.500480000000003</v>
      </c>
      <c r="M50" s="15">
        <f t="shared" si="10"/>
        <v>802.34856000000002</v>
      </c>
    </row>
    <row r="51" spans="1:13" ht="15.75" customHeight="1" x14ac:dyDescent="0.25">
      <c r="B51" s="15">
        <v>4</v>
      </c>
      <c r="C51" s="15">
        <f t="shared" ref="C51:C52" si="62">69.84</f>
        <v>69.84</v>
      </c>
      <c r="D51" s="15">
        <f t="shared" si="57"/>
        <v>6.9300000000000015</v>
      </c>
      <c r="E51" s="15">
        <f t="shared" si="46"/>
        <v>4.32</v>
      </c>
      <c r="I51" s="15">
        <f t="shared" ref="I51:K51" si="63">C51*10.764</f>
        <v>751.75775999999996</v>
      </c>
      <c r="J51" s="15">
        <f t="shared" si="63"/>
        <v>74.594520000000017</v>
      </c>
      <c r="K51" s="15">
        <f t="shared" si="63"/>
        <v>46.500480000000003</v>
      </c>
      <c r="M51" s="15">
        <f t="shared" si="10"/>
        <v>872.85275999999999</v>
      </c>
    </row>
    <row r="52" spans="1:13" ht="15.75" customHeight="1" x14ac:dyDescent="0.25">
      <c r="A52" s="15">
        <v>14</v>
      </c>
      <c r="B52" s="15">
        <v>1</v>
      </c>
      <c r="C52" s="15">
        <f t="shared" si="62"/>
        <v>69.84</v>
      </c>
      <c r="D52" s="15">
        <f>(3.2*1.55)+(3.1*1.1)</f>
        <v>8.370000000000001</v>
      </c>
      <c r="E52" s="15">
        <f t="shared" si="46"/>
        <v>4.32</v>
      </c>
      <c r="I52" s="15">
        <f t="shared" ref="I52:K52" si="64">C52*10.764</f>
        <v>751.75775999999996</v>
      </c>
      <c r="J52" s="15">
        <f t="shared" si="64"/>
        <v>90.094680000000011</v>
      </c>
      <c r="K52" s="15">
        <f t="shared" si="64"/>
        <v>46.500480000000003</v>
      </c>
      <c r="M52" s="15">
        <f t="shared" si="10"/>
        <v>888.35292000000004</v>
      </c>
    </row>
    <row r="53" spans="1:13" ht="15.75" customHeight="1" x14ac:dyDescent="0.25">
      <c r="B53" s="15">
        <v>2</v>
      </c>
      <c r="C53" s="15">
        <f t="shared" ref="C53:C54" si="65">68.4</f>
        <v>68.400000000000006</v>
      </c>
      <c r="D53" s="15">
        <f t="shared" ref="D53:D54" si="66">(3.2*1.1)+(3.1*1.1)</f>
        <v>6.9300000000000015</v>
      </c>
      <c r="E53" s="15">
        <f t="shared" si="46"/>
        <v>4.32</v>
      </c>
      <c r="I53" s="15">
        <f t="shared" ref="I53:K53" si="67">C53*10.764</f>
        <v>736.25760000000002</v>
      </c>
      <c r="J53" s="15">
        <f t="shared" si="67"/>
        <v>74.594520000000017</v>
      </c>
      <c r="K53" s="15">
        <f t="shared" si="67"/>
        <v>46.500480000000003</v>
      </c>
      <c r="M53" s="15">
        <f t="shared" si="10"/>
        <v>857.35260000000005</v>
      </c>
    </row>
    <row r="54" spans="1:13" ht="15.75" customHeight="1" x14ac:dyDescent="0.25">
      <c r="B54" s="15">
        <v>3</v>
      </c>
      <c r="C54" s="15">
        <f t="shared" si="65"/>
        <v>68.400000000000006</v>
      </c>
      <c r="D54" s="15">
        <f t="shared" si="66"/>
        <v>6.9300000000000015</v>
      </c>
      <c r="E54" s="15">
        <f t="shared" si="46"/>
        <v>4.32</v>
      </c>
      <c r="I54" s="15">
        <f t="shared" ref="I54:K54" si="68">C54*10.764</f>
        <v>736.25760000000002</v>
      </c>
      <c r="J54" s="15">
        <f t="shared" si="68"/>
        <v>74.594520000000017</v>
      </c>
      <c r="K54" s="15">
        <f t="shared" si="68"/>
        <v>46.500480000000003</v>
      </c>
      <c r="M54" s="15">
        <f t="shared" si="10"/>
        <v>857.35260000000005</v>
      </c>
    </row>
    <row r="55" spans="1:13" ht="15.75" customHeight="1" x14ac:dyDescent="0.25">
      <c r="B55" s="15">
        <v>4</v>
      </c>
      <c r="C55" s="15">
        <f>69.84</f>
        <v>69.84</v>
      </c>
      <c r="D55" s="15">
        <f>(3.2*1.55)+(3.1*1.1)</f>
        <v>8.370000000000001</v>
      </c>
      <c r="E55" s="15">
        <f t="shared" si="46"/>
        <v>4.32</v>
      </c>
      <c r="I55" s="15">
        <f t="shared" ref="I55:K55" si="69">C55*10.764</f>
        <v>751.75775999999996</v>
      </c>
      <c r="J55" s="15">
        <f t="shared" si="69"/>
        <v>90.094680000000011</v>
      </c>
      <c r="K55" s="15">
        <f t="shared" si="69"/>
        <v>46.500480000000003</v>
      </c>
      <c r="M55" s="15">
        <f t="shared" si="10"/>
        <v>888.35292000000004</v>
      </c>
    </row>
    <row r="56" spans="1:13" ht="15.75" customHeight="1" x14ac:dyDescent="0.25">
      <c r="A56" s="15">
        <v>15</v>
      </c>
      <c r="B56" s="15">
        <v>1</v>
      </c>
      <c r="M56" s="15">
        <f>SUM(M2:M55)</f>
        <v>39526.780409999985</v>
      </c>
    </row>
    <row r="57" spans="1:13" ht="15.75" customHeight="1" x14ac:dyDescent="0.25">
      <c r="B57" s="15">
        <v>2</v>
      </c>
    </row>
    <row r="58" spans="1:13" ht="15.75" customHeight="1" x14ac:dyDescent="0.25">
      <c r="B58" s="15">
        <v>3</v>
      </c>
    </row>
    <row r="59" spans="1:13" ht="15.75" customHeight="1" x14ac:dyDescent="0.25">
      <c r="B59" s="15">
        <v>4</v>
      </c>
    </row>
    <row r="60" spans="1:13" ht="15.75" customHeight="1" x14ac:dyDescent="0.25">
      <c r="A60" s="15">
        <v>16</v>
      </c>
      <c r="B60" s="15">
        <v>1</v>
      </c>
    </row>
    <row r="61" spans="1:13" ht="15.75" customHeight="1" x14ac:dyDescent="0.25">
      <c r="B61" s="15">
        <v>2</v>
      </c>
    </row>
    <row r="62" spans="1:13" ht="15.75" customHeight="1" x14ac:dyDescent="0.25">
      <c r="B62" s="15">
        <v>3</v>
      </c>
    </row>
    <row r="63" spans="1:13" ht="15.75" customHeight="1" x14ac:dyDescent="0.25">
      <c r="B63" s="15">
        <v>4</v>
      </c>
    </row>
    <row r="64" spans="1:13" ht="15.75" customHeight="1" x14ac:dyDescent="0.25">
      <c r="B64" s="15">
        <v>1</v>
      </c>
    </row>
    <row r="65" spans="2:2" ht="15.75" customHeight="1" x14ac:dyDescent="0.25">
      <c r="B65" s="15">
        <v>2</v>
      </c>
    </row>
    <row r="66" spans="2:2" ht="15.75" customHeight="1" x14ac:dyDescent="0.25">
      <c r="B66" s="15">
        <v>3</v>
      </c>
    </row>
    <row r="67" spans="2:2" ht="15.75" customHeight="1" x14ac:dyDescent="0.25">
      <c r="B67" s="15">
        <v>4</v>
      </c>
    </row>
    <row r="68" spans="2:2" ht="15.75" customHeight="1" x14ac:dyDescent="0.25">
      <c r="B68" s="15">
        <v>1</v>
      </c>
    </row>
    <row r="69" spans="2:2" ht="15.75" customHeight="1" x14ac:dyDescent="0.25">
      <c r="B69" s="15">
        <v>2</v>
      </c>
    </row>
    <row r="70" spans="2:2" ht="15.75" customHeight="1" x14ac:dyDescent="0.25">
      <c r="B70" s="15">
        <v>3</v>
      </c>
    </row>
    <row r="71" spans="2:2" ht="15.75" customHeight="1" x14ac:dyDescent="0.25">
      <c r="B71" s="15">
        <v>4</v>
      </c>
    </row>
    <row r="72" spans="2:2" ht="15.75" customHeight="1" x14ac:dyDescent="0.25">
      <c r="B72" s="15">
        <v>1</v>
      </c>
    </row>
    <row r="73" spans="2:2" ht="15.75" customHeight="1" x14ac:dyDescent="0.25">
      <c r="B73" s="15">
        <v>2</v>
      </c>
    </row>
    <row r="74" spans="2:2" ht="15.75" customHeight="1" x14ac:dyDescent="0.25">
      <c r="B74" s="15">
        <v>3</v>
      </c>
    </row>
    <row r="75" spans="2:2" ht="15.75" customHeight="1" x14ac:dyDescent="0.25">
      <c r="B75" s="15">
        <v>4</v>
      </c>
    </row>
    <row r="76" spans="2:2" ht="15.75" customHeight="1" x14ac:dyDescent="0.25">
      <c r="B76" s="15">
        <v>1</v>
      </c>
    </row>
    <row r="77" spans="2:2" ht="15.75" customHeight="1" x14ac:dyDescent="0.25">
      <c r="B77" s="15">
        <v>2</v>
      </c>
    </row>
    <row r="78" spans="2:2" ht="15.75" customHeight="1" x14ac:dyDescent="0.25">
      <c r="B78" s="15">
        <v>3</v>
      </c>
    </row>
    <row r="79" spans="2:2" ht="15.75" customHeight="1" x14ac:dyDescent="0.25">
      <c r="B79" s="15">
        <v>4</v>
      </c>
    </row>
    <row r="80" spans="2:2" ht="15.75" customHeight="1" x14ac:dyDescent="0.25">
      <c r="B80" s="15">
        <v>1</v>
      </c>
    </row>
    <row r="81" spans="2:2" ht="15.75" customHeight="1" x14ac:dyDescent="0.25">
      <c r="B81" s="15">
        <v>2</v>
      </c>
    </row>
    <row r="82" spans="2:2" ht="15.75" customHeight="1" x14ac:dyDescent="0.25">
      <c r="B82" s="15">
        <v>3</v>
      </c>
    </row>
    <row r="83" spans="2:2" ht="15.75" customHeight="1" x14ac:dyDescent="0.25">
      <c r="B83" s="15">
        <v>4</v>
      </c>
    </row>
    <row r="84" spans="2:2" ht="15.75" customHeight="1" x14ac:dyDescent="0.25">
      <c r="B84" s="15">
        <v>1</v>
      </c>
    </row>
    <row r="85" spans="2:2" ht="15.75" customHeight="1" x14ac:dyDescent="0.25">
      <c r="B85" s="15">
        <v>2</v>
      </c>
    </row>
    <row r="86" spans="2:2" ht="15.75" customHeight="1" x14ac:dyDescent="0.25">
      <c r="B86" s="15">
        <v>3</v>
      </c>
    </row>
    <row r="87" spans="2:2" ht="15.75" customHeight="1" x14ac:dyDescent="0.25">
      <c r="B87" s="15">
        <v>4</v>
      </c>
    </row>
    <row r="88" spans="2:2" ht="15.75" customHeight="1" x14ac:dyDescent="0.2"/>
    <row r="89" spans="2:2" ht="15.75" customHeight="1" x14ac:dyDescent="0.2"/>
    <row r="90" spans="2:2" ht="15.75" customHeight="1" x14ac:dyDescent="0.2"/>
    <row r="91" spans="2:2" ht="15.75" customHeight="1" x14ac:dyDescent="0.2"/>
    <row r="92" spans="2:2" ht="15.75" customHeight="1" x14ac:dyDescent="0.2"/>
    <row r="93" spans="2:2" ht="15.75" customHeight="1" x14ac:dyDescent="0.2"/>
    <row r="94" spans="2:2" ht="15.75" customHeight="1" x14ac:dyDescent="0.2"/>
    <row r="95" spans="2:2" ht="15.75" customHeight="1" x14ac:dyDescent="0.2"/>
    <row r="96" spans="2: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1C7C-9CB0-4222-AEF2-2E01F0FD1FB0}">
  <dimension ref="A1:O818"/>
  <sheetViews>
    <sheetView zoomScaleNormal="100" workbookViewId="0">
      <selection activeCell="E10" sqref="E10"/>
    </sheetView>
  </sheetViews>
  <sheetFormatPr defaultColWidth="12.625" defaultRowHeight="14.25" x14ac:dyDescent="0.2"/>
  <cols>
    <col min="1" max="1" width="5.75" style="41" bestFit="1" customWidth="1"/>
    <col min="2" max="2" width="14.875" style="41" customWidth="1"/>
    <col min="3" max="3" width="11.25" style="41" customWidth="1"/>
    <col min="4" max="4" width="11.875" style="41" customWidth="1"/>
    <col min="5" max="5" width="12.625" style="41" customWidth="1"/>
    <col min="6" max="6" width="12.5" style="41" bestFit="1" customWidth="1"/>
    <col min="7" max="7" width="12.625" style="41" bestFit="1" customWidth="1"/>
    <col min="8" max="8" width="14.5" style="41" customWidth="1"/>
    <col min="9" max="9" width="15.25" style="41" customWidth="1"/>
    <col min="10" max="10" width="14.5" style="46" bestFit="1" customWidth="1"/>
    <col min="11" max="11" width="12.375" style="41" bestFit="1" customWidth="1"/>
    <col min="12" max="12" width="14.875" style="41" bestFit="1" customWidth="1"/>
    <col min="13" max="13" width="12.5" style="41" customWidth="1"/>
    <col min="14" max="14" width="10.875" style="41" customWidth="1"/>
    <col min="15" max="15" width="13.375" style="41" customWidth="1"/>
    <col min="16" max="23" width="7.625" style="41" customWidth="1"/>
    <col min="24" max="16384" width="12.625" style="41"/>
  </cols>
  <sheetData>
    <row r="1" spans="1:15" ht="16.5" x14ac:dyDescent="0.3">
      <c r="A1" s="131" t="s">
        <v>81</v>
      </c>
      <c r="B1" s="131"/>
      <c r="C1" s="131"/>
      <c r="D1" s="131"/>
      <c r="E1" s="131"/>
      <c r="F1" s="131"/>
      <c r="G1" s="42"/>
      <c r="H1" s="42"/>
      <c r="I1" s="42"/>
      <c r="J1" s="41"/>
    </row>
    <row r="2" spans="1:15" ht="16.5" x14ac:dyDescent="0.3">
      <c r="A2" s="49" t="s">
        <v>25</v>
      </c>
      <c r="B2" s="51" t="s">
        <v>41</v>
      </c>
      <c r="C2" s="49" t="s">
        <v>29</v>
      </c>
      <c r="D2" s="55" t="s">
        <v>33</v>
      </c>
      <c r="E2" s="50" t="s">
        <v>42</v>
      </c>
      <c r="F2" s="50" t="s">
        <v>78</v>
      </c>
      <c r="G2" s="42"/>
      <c r="H2" s="42"/>
      <c r="I2" s="42"/>
      <c r="J2" s="41"/>
    </row>
    <row r="3" spans="1:15" ht="15" customHeight="1" x14ac:dyDescent="0.3">
      <c r="A3" s="49">
        <v>1</v>
      </c>
      <c r="B3" s="134" t="s">
        <v>43</v>
      </c>
      <c r="C3" s="136">
        <v>45413</v>
      </c>
      <c r="D3" s="61" t="s">
        <v>79</v>
      </c>
      <c r="E3" s="50">
        <v>220000000</v>
      </c>
      <c r="F3" s="50">
        <f t="shared" ref="F3:F9" si="0">E3</f>
        <v>220000000</v>
      </c>
      <c r="G3" s="42"/>
      <c r="H3" s="42"/>
      <c r="I3" s="42"/>
      <c r="J3" s="41"/>
    </row>
    <row r="4" spans="1:15" ht="16.5" x14ac:dyDescent="0.3">
      <c r="A4" s="49">
        <v>2</v>
      </c>
      <c r="B4" s="135"/>
      <c r="C4" s="137"/>
      <c r="D4" s="62" t="s">
        <v>30</v>
      </c>
      <c r="E4" s="50">
        <v>12950600</v>
      </c>
      <c r="F4" s="50">
        <f t="shared" si="0"/>
        <v>12950600</v>
      </c>
      <c r="G4" s="42"/>
      <c r="H4" s="42"/>
      <c r="I4" s="42"/>
      <c r="J4" s="41"/>
    </row>
    <row r="5" spans="1:15" ht="16.5" x14ac:dyDescent="0.3">
      <c r="A5" s="49">
        <v>3</v>
      </c>
      <c r="B5" s="135"/>
      <c r="C5" s="137"/>
      <c r="D5" s="138" t="s">
        <v>31</v>
      </c>
      <c r="E5" s="50">
        <v>30000</v>
      </c>
      <c r="F5" s="50">
        <f t="shared" si="0"/>
        <v>30000</v>
      </c>
      <c r="G5" s="42"/>
      <c r="H5" s="42"/>
      <c r="I5" s="42"/>
      <c r="J5" s="41"/>
    </row>
    <row r="6" spans="1:15" ht="14.45" customHeight="1" x14ac:dyDescent="0.3">
      <c r="A6" s="49">
        <v>4</v>
      </c>
      <c r="B6" s="135"/>
      <c r="C6" s="137"/>
      <c r="D6" s="139"/>
      <c r="E6" s="50">
        <v>1760</v>
      </c>
      <c r="F6" s="50">
        <f t="shared" si="0"/>
        <v>1760</v>
      </c>
      <c r="G6" s="42"/>
      <c r="H6" s="42"/>
      <c r="I6" s="42"/>
      <c r="J6" s="41"/>
    </row>
    <row r="7" spans="1:15" ht="16.5" x14ac:dyDescent="0.3">
      <c r="A7" s="49">
        <v>5</v>
      </c>
      <c r="B7" s="135" t="s">
        <v>80</v>
      </c>
      <c r="C7" s="141">
        <v>45413</v>
      </c>
      <c r="D7" s="61" t="s">
        <v>30</v>
      </c>
      <c r="E7" s="50">
        <v>500</v>
      </c>
      <c r="F7" s="50">
        <f t="shared" si="0"/>
        <v>500</v>
      </c>
      <c r="G7" s="42"/>
      <c r="H7" s="42"/>
      <c r="I7" s="42"/>
      <c r="J7" s="41"/>
    </row>
    <row r="8" spans="1:15" ht="14.45" customHeight="1" x14ac:dyDescent="0.3">
      <c r="A8" s="49">
        <v>6</v>
      </c>
      <c r="B8" s="135"/>
      <c r="C8" s="141"/>
      <c r="D8" s="143" t="s">
        <v>31</v>
      </c>
      <c r="E8" s="50">
        <v>680</v>
      </c>
      <c r="F8" s="50">
        <f t="shared" si="0"/>
        <v>680</v>
      </c>
      <c r="G8" s="42"/>
      <c r="H8" s="42"/>
      <c r="I8" s="42"/>
      <c r="J8" s="41"/>
    </row>
    <row r="9" spans="1:15" ht="16.5" x14ac:dyDescent="0.3">
      <c r="A9" s="49">
        <v>7</v>
      </c>
      <c r="B9" s="140"/>
      <c r="C9" s="142"/>
      <c r="D9" s="144"/>
      <c r="E9" s="50">
        <v>100</v>
      </c>
      <c r="F9" s="50">
        <f t="shared" si="0"/>
        <v>100</v>
      </c>
      <c r="G9" s="42"/>
      <c r="H9" s="42"/>
      <c r="I9" s="42"/>
      <c r="J9" s="41"/>
    </row>
    <row r="10" spans="1:15" ht="16.5" x14ac:dyDescent="0.3">
      <c r="A10" s="56"/>
      <c r="B10" s="132" t="s">
        <v>24</v>
      </c>
      <c r="C10" s="133"/>
      <c r="D10" s="133"/>
      <c r="E10" s="57">
        <f>SUM(E3:E9)</f>
        <v>232983640</v>
      </c>
      <c r="F10" s="57">
        <f>SUM(F3:F9)</f>
        <v>232983640</v>
      </c>
      <c r="G10" s="42"/>
      <c r="H10" s="42"/>
      <c r="J10" s="41"/>
      <c r="K10" s="42"/>
      <c r="L10" s="42"/>
      <c r="M10" s="42"/>
      <c r="N10" s="42"/>
    </row>
    <row r="11" spans="1:15" ht="15" x14ac:dyDescent="0.25">
      <c r="B11" s="44"/>
      <c r="D11" s="45"/>
      <c r="E11" s="42"/>
      <c r="F11" s="42"/>
      <c r="G11" s="42"/>
      <c r="H11" s="42"/>
      <c r="I11" s="42"/>
      <c r="K11" s="42"/>
      <c r="L11" s="42"/>
      <c r="M11" s="42"/>
      <c r="N11" s="42"/>
    </row>
    <row r="12" spans="1:15" ht="15" x14ac:dyDescent="0.25">
      <c r="B12" s="44"/>
      <c r="D12" s="45"/>
      <c r="E12" s="42"/>
      <c r="F12" s="42"/>
      <c r="G12" s="42"/>
      <c r="H12" s="42"/>
      <c r="I12" s="42"/>
      <c r="L12" s="42"/>
      <c r="M12" s="42"/>
      <c r="N12" s="42"/>
      <c r="O12" s="42"/>
    </row>
    <row r="13" spans="1:15" ht="15" x14ac:dyDescent="0.25">
      <c r="B13" s="44"/>
      <c r="D13" s="45"/>
      <c r="E13" s="42"/>
      <c r="F13" s="42"/>
      <c r="G13" s="42"/>
      <c r="H13" s="42"/>
      <c r="I13" s="42"/>
      <c r="J13" s="43"/>
      <c r="K13" s="42"/>
      <c r="L13" s="42"/>
      <c r="M13" s="42"/>
      <c r="N13" s="42"/>
      <c r="O13" s="42"/>
    </row>
    <row r="14" spans="1:15" ht="15" x14ac:dyDescent="0.25">
      <c r="B14" s="44"/>
      <c r="D14" s="45"/>
      <c r="E14" s="42"/>
      <c r="F14" s="42"/>
      <c r="G14" s="42"/>
      <c r="H14" s="42"/>
      <c r="I14" s="42"/>
      <c r="J14" s="43"/>
      <c r="K14" s="42"/>
      <c r="L14" s="42"/>
      <c r="M14" s="42"/>
      <c r="N14" s="42"/>
      <c r="O14" s="42"/>
    </row>
    <row r="15" spans="1:15" ht="15" x14ac:dyDescent="0.25">
      <c r="B15" s="44"/>
      <c r="D15" s="45"/>
      <c r="E15" s="42"/>
      <c r="F15" s="42"/>
      <c r="G15" s="42"/>
      <c r="H15" s="42"/>
      <c r="I15" s="42"/>
      <c r="J15" s="43"/>
      <c r="K15" s="42"/>
      <c r="L15" s="42"/>
      <c r="M15" s="42"/>
      <c r="N15" s="42"/>
      <c r="O15" s="42"/>
    </row>
    <row r="16" spans="1:15" ht="15" x14ac:dyDescent="0.25">
      <c r="B16" s="44"/>
      <c r="D16" s="45"/>
      <c r="E16" s="42"/>
      <c r="F16" s="42"/>
      <c r="G16" s="42"/>
      <c r="H16" s="42"/>
      <c r="I16" s="42"/>
      <c r="J16" s="43"/>
      <c r="K16" s="42"/>
      <c r="L16" s="42"/>
      <c r="M16" s="42"/>
      <c r="N16" s="42"/>
      <c r="O16" s="42"/>
    </row>
    <row r="17" spans="2:15" ht="15" x14ac:dyDescent="0.25">
      <c r="B17" s="44"/>
      <c r="D17" s="45"/>
      <c r="E17" s="42"/>
      <c r="F17" s="42"/>
      <c r="G17" s="42"/>
      <c r="H17" s="42"/>
      <c r="I17" s="42"/>
      <c r="J17" s="43"/>
      <c r="K17" s="42"/>
      <c r="L17" s="42"/>
      <c r="M17" s="42"/>
      <c r="N17" s="42"/>
      <c r="O17" s="42"/>
    </row>
    <row r="18" spans="2:15" ht="15" x14ac:dyDescent="0.25">
      <c r="B18" s="44"/>
      <c r="D18" s="45"/>
      <c r="E18" s="42"/>
      <c r="F18" s="42"/>
      <c r="G18" s="42"/>
      <c r="H18" s="42"/>
      <c r="I18" s="42"/>
      <c r="J18" s="43"/>
      <c r="K18" s="42"/>
      <c r="L18" s="42"/>
      <c r="M18" s="42"/>
      <c r="N18" s="42"/>
      <c r="O18" s="42"/>
    </row>
    <row r="19" spans="2:15" ht="15" x14ac:dyDescent="0.25">
      <c r="B19" s="44"/>
      <c r="D19" s="45"/>
      <c r="E19" s="42"/>
      <c r="F19" s="42"/>
      <c r="G19" s="42"/>
      <c r="H19" s="42"/>
      <c r="I19" s="42"/>
      <c r="J19" s="43"/>
      <c r="K19" s="42"/>
      <c r="L19" s="42"/>
      <c r="M19" s="42"/>
      <c r="N19" s="42"/>
      <c r="O19" s="42"/>
    </row>
    <row r="20" spans="2:15" ht="15" x14ac:dyDescent="0.25">
      <c r="B20" s="44"/>
      <c r="D20" s="45"/>
      <c r="E20" s="42"/>
      <c r="F20" s="42"/>
      <c r="G20" s="42"/>
      <c r="H20" s="42"/>
      <c r="I20" s="42"/>
      <c r="J20" s="43"/>
      <c r="K20" s="42"/>
      <c r="L20" s="42"/>
      <c r="M20" s="42"/>
      <c r="N20" s="42"/>
      <c r="O20" s="42"/>
    </row>
    <row r="21" spans="2:15" ht="15" x14ac:dyDescent="0.25">
      <c r="B21" s="44"/>
      <c r="D21" s="45"/>
      <c r="E21" s="42"/>
      <c r="F21" s="42"/>
      <c r="G21" s="42"/>
      <c r="H21" s="42"/>
      <c r="I21" s="42"/>
      <c r="J21" s="43"/>
      <c r="K21" s="42"/>
      <c r="L21" s="42"/>
      <c r="M21" s="42"/>
      <c r="N21" s="42"/>
      <c r="O21" s="42"/>
    </row>
    <row r="22" spans="2:15" ht="15" x14ac:dyDescent="0.25">
      <c r="B22" s="44"/>
      <c r="D22" s="45"/>
      <c r="E22" s="42"/>
      <c r="F22" s="42"/>
      <c r="G22" s="42"/>
      <c r="H22" s="42"/>
      <c r="I22" s="42"/>
      <c r="J22" s="43"/>
      <c r="K22" s="42"/>
      <c r="L22" s="42"/>
      <c r="M22" s="42"/>
      <c r="N22" s="42"/>
      <c r="O22" s="42"/>
    </row>
    <row r="23" spans="2:15" ht="15" x14ac:dyDescent="0.25">
      <c r="B23" s="44"/>
      <c r="D23" s="45"/>
      <c r="E23" s="42"/>
      <c r="F23" s="42"/>
      <c r="G23" s="42"/>
      <c r="H23" s="42"/>
      <c r="I23" s="42"/>
      <c r="J23" s="43"/>
      <c r="K23" s="42"/>
      <c r="L23" s="42"/>
      <c r="M23" s="42"/>
      <c r="N23" s="42"/>
      <c r="O23" s="42"/>
    </row>
    <row r="24" spans="2:15" ht="15" x14ac:dyDescent="0.25">
      <c r="B24" s="44"/>
      <c r="D24" s="45"/>
      <c r="E24" s="42"/>
      <c r="F24" s="42"/>
      <c r="G24" s="42"/>
      <c r="H24" s="42"/>
      <c r="I24" s="42"/>
      <c r="J24" s="43"/>
      <c r="K24" s="42"/>
      <c r="L24" s="42"/>
      <c r="M24" s="42"/>
      <c r="N24" s="42"/>
      <c r="O24" s="42"/>
    </row>
    <row r="25" spans="2:15" ht="15" x14ac:dyDescent="0.25">
      <c r="B25" s="44"/>
      <c r="D25" s="45"/>
      <c r="E25" s="42"/>
      <c r="F25" s="42"/>
      <c r="G25" s="42"/>
      <c r="H25" s="42"/>
      <c r="I25" s="42"/>
      <c r="J25" s="43"/>
      <c r="K25" s="42"/>
      <c r="L25" s="42"/>
      <c r="M25" s="42"/>
      <c r="N25" s="42"/>
      <c r="O25" s="42"/>
    </row>
    <row r="26" spans="2:15" ht="15" x14ac:dyDescent="0.25">
      <c r="B26" s="44"/>
      <c r="D26" s="45"/>
      <c r="E26" s="42"/>
      <c r="F26" s="42"/>
      <c r="G26" s="42"/>
      <c r="H26" s="42"/>
      <c r="I26" s="42"/>
      <c r="J26" s="43"/>
      <c r="K26" s="42"/>
      <c r="L26" s="42"/>
      <c r="M26" s="42"/>
      <c r="N26" s="42"/>
      <c r="O26" s="42"/>
    </row>
    <row r="27" spans="2:15" ht="15" x14ac:dyDescent="0.25">
      <c r="B27" s="44"/>
      <c r="D27" s="45"/>
      <c r="E27" s="42"/>
      <c r="F27" s="42"/>
      <c r="G27" s="42"/>
      <c r="H27" s="42"/>
      <c r="I27" s="42"/>
      <c r="J27" s="43"/>
      <c r="K27" s="42"/>
      <c r="L27" s="42"/>
      <c r="M27" s="42"/>
      <c r="N27" s="42"/>
      <c r="O27" s="42"/>
    </row>
    <row r="28" spans="2:15" ht="15" x14ac:dyDescent="0.25">
      <c r="B28" s="44"/>
      <c r="D28" s="45"/>
      <c r="E28" s="42"/>
      <c r="F28" s="42"/>
      <c r="G28" s="42"/>
      <c r="H28" s="42"/>
      <c r="I28" s="42"/>
      <c r="J28" s="43"/>
      <c r="K28" s="42"/>
      <c r="L28" s="42"/>
      <c r="M28" s="42"/>
      <c r="N28" s="42"/>
      <c r="O28" s="42"/>
    </row>
    <row r="29" spans="2:15" ht="15" x14ac:dyDescent="0.25">
      <c r="B29" s="44"/>
      <c r="D29" s="45"/>
      <c r="E29" s="42"/>
      <c r="F29" s="42"/>
      <c r="G29" s="42"/>
      <c r="H29" s="42"/>
      <c r="I29" s="42"/>
      <c r="J29" s="43"/>
      <c r="K29" s="42"/>
      <c r="L29" s="42"/>
      <c r="M29" s="42"/>
      <c r="N29" s="42"/>
      <c r="O29" s="42"/>
    </row>
    <row r="30" spans="2:15" ht="15" x14ac:dyDescent="0.25">
      <c r="B30" s="44"/>
      <c r="D30" s="45"/>
      <c r="E30" s="42"/>
      <c r="F30" s="42"/>
      <c r="G30" s="42"/>
      <c r="H30" s="42"/>
      <c r="I30" s="42"/>
      <c r="J30" s="43"/>
      <c r="K30" s="42"/>
      <c r="L30" s="42"/>
      <c r="M30" s="42"/>
      <c r="N30" s="42"/>
      <c r="O30" s="42"/>
    </row>
    <row r="31" spans="2:15" ht="15" x14ac:dyDescent="0.25">
      <c r="B31" s="44"/>
      <c r="D31" s="45"/>
      <c r="E31" s="42"/>
      <c r="F31" s="42"/>
      <c r="G31" s="42"/>
      <c r="H31" s="42"/>
      <c r="I31" s="42"/>
      <c r="J31" s="43"/>
      <c r="K31" s="42"/>
      <c r="L31" s="42"/>
      <c r="M31" s="42"/>
      <c r="N31" s="42"/>
      <c r="O31" s="42"/>
    </row>
    <row r="32" spans="2:15" ht="15" x14ac:dyDescent="0.25">
      <c r="B32" s="44"/>
      <c r="D32" s="45"/>
      <c r="E32" s="42"/>
      <c r="F32" s="42"/>
      <c r="G32" s="42"/>
      <c r="H32" s="42"/>
      <c r="I32" s="42"/>
      <c r="J32" s="43"/>
      <c r="K32" s="42"/>
      <c r="L32" s="42"/>
      <c r="M32" s="42"/>
      <c r="N32" s="42"/>
      <c r="O32" s="42"/>
    </row>
    <row r="33" spans="2:15" ht="15" x14ac:dyDescent="0.25">
      <c r="B33" s="44"/>
      <c r="D33" s="45"/>
      <c r="E33" s="42"/>
      <c r="F33" s="42"/>
      <c r="G33" s="42"/>
      <c r="H33" s="42"/>
      <c r="I33" s="42"/>
      <c r="J33" s="43"/>
      <c r="K33" s="42"/>
      <c r="L33" s="42"/>
      <c r="M33" s="42"/>
      <c r="N33" s="42"/>
      <c r="O33" s="42"/>
    </row>
    <row r="34" spans="2:15" ht="15" x14ac:dyDescent="0.25">
      <c r="B34" s="44"/>
      <c r="D34" s="45"/>
      <c r="E34" s="42"/>
      <c r="F34" s="42"/>
      <c r="G34" s="42"/>
      <c r="H34" s="42"/>
      <c r="I34" s="42"/>
      <c r="J34" s="43"/>
      <c r="K34" s="42"/>
      <c r="L34" s="42"/>
      <c r="M34" s="42"/>
      <c r="N34" s="42"/>
      <c r="O34" s="42"/>
    </row>
    <row r="35" spans="2:15" ht="15" x14ac:dyDescent="0.25">
      <c r="B35" s="44"/>
      <c r="D35" s="45"/>
      <c r="E35" s="42"/>
      <c r="F35" s="42"/>
      <c r="G35" s="42"/>
      <c r="H35" s="42"/>
      <c r="I35" s="42"/>
      <c r="J35" s="43"/>
      <c r="K35" s="42"/>
      <c r="L35" s="42"/>
      <c r="M35" s="42"/>
      <c r="N35" s="42"/>
      <c r="O35" s="42"/>
    </row>
    <row r="36" spans="2:15" ht="15" x14ac:dyDescent="0.25">
      <c r="B36" s="44"/>
      <c r="D36" s="45"/>
      <c r="E36" s="42"/>
      <c r="F36" s="42"/>
      <c r="G36" s="42"/>
      <c r="H36" s="42"/>
      <c r="I36" s="42"/>
      <c r="J36" s="43"/>
      <c r="K36" s="42"/>
      <c r="L36" s="42"/>
      <c r="M36" s="42"/>
      <c r="N36" s="42"/>
      <c r="O36" s="42"/>
    </row>
    <row r="37" spans="2:15" ht="15" x14ac:dyDescent="0.25">
      <c r="B37" s="44"/>
      <c r="D37" s="45"/>
      <c r="E37" s="42"/>
      <c r="F37" s="42"/>
      <c r="G37" s="42"/>
      <c r="H37" s="42"/>
      <c r="I37" s="42"/>
      <c r="J37" s="43"/>
      <c r="K37" s="42"/>
      <c r="L37" s="42"/>
      <c r="M37" s="42"/>
      <c r="N37" s="42"/>
      <c r="O37" s="42"/>
    </row>
    <row r="38" spans="2:15" ht="15" x14ac:dyDescent="0.25">
      <c r="B38" s="44"/>
      <c r="D38" s="45"/>
      <c r="E38" s="42"/>
      <c r="F38" s="42"/>
      <c r="G38" s="42"/>
      <c r="H38" s="42"/>
      <c r="I38" s="42"/>
      <c r="J38" s="43"/>
      <c r="K38" s="42"/>
      <c r="L38" s="42"/>
      <c r="M38" s="42"/>
      <c r="N38" s="42"/>
      <c r="O38" s="42"/>
    </row>
    <row r="39" spans="2:15" ht="15" x14ac:dyDescent="0.25">
      <c r="B39" s="44"/>
      <c r="D39" s="45"/>
      <c r="E39" s="42"/>
      <c r="F39" s="42"/>
      <c r="G39" s="42"/>
      <c r="H39" s="42"/>
      <c r="I39" s="42"/>
      <c r="J39" s="43"/>
      <c r="K39" s="42"/>
      <c r="L39" s="42"/>
      <c r="M39" s="42"/>
      <c r="N39" s="42"/>
      <c r="O39" s="42"/>
    </row>
    <row r="40" spans="2:15" ht="15" x14ac:dyDescent="0.25">
      <c r="B40" s="44"/>
      <c r="D40" s="45"/>
      <c r="E40" s="42"/>
      <c r="F40" s="42"/>
      <c r="G40" s="42"/>
      <c r="H40" s="42"/>
      <c r="I40" s="42"/>
      <c r="J40" s="43"/>
      <c r="K40" s="42"/>
      <c r="L40" s="42"/>
      <c r="M40" s="42"/>
      <c r="N40" s="42"/>
      <c r="O40" s="42"/>
    </row>
    <row r="41" spans="2:15" ht="15" x14ac:dyDescent="0.25">
      <c r="B41" s="44"/>
      <c r="D41" s="45"/>
      <c r="E41" s="42"/>
      <c r="F41" s="42"/>
      <c r="G41" s="42"/>
      <c r="H41" s="42"/>
      <c r="I41" s="42"/>
      <c r="J41" s="43"/>
      <c r="K41" s="42"/>
      <c r="L41" s="42"/>
      <c r="M41" s="42"/>
      <c r="N41" s="42"/>
      <c r="O41" s="42"/>
    </row>
    <row r="42" spans="2:15" ht="15" x14ac:dyDescent="0.25">
      <c r="B42" s="44"/>
      <c r="D42" s="45"/>
      <c r="E42" s="42"/>
      <c r="F42" s="42"/>
      <c r="G42" s="42"/>
      <c r="H42" s="42"/>
      <c r="I42" s="42"/>
      <c r="J42" s="43"/>
      <c r="K42" s="42"/>
      <c r="L42" s="42"/>
      <c r="M42" s="42"/>
      <c r="N42" s="42"/>
      <c r="O42" s="42"/>
    </row>
    <row r="43" spans="2:15" ht="15" x14ac:dyDescent="0.25">
      <c r="B43" s="44"/>
      <c r="D43" s="45"/>
      <c r="E43" s="42"/>
      <c r="F43" s="42"/>
      <c r="G43" s="42"/>
      <c r="H43" s="42"/>
      <c r="I43" s="42"/>
      <c r="J43" s="43"/>
      <c r="K43" s="42"/>
      <c r="L43" s="42"/>
      <c r="M43" s="42"/>
      <c r="N43" s="42"/>
      <c r="O43" s="42"/>
    </row>
    <row r="44" spans="2:15" ht="15" x14ac:dyDescent="0.25">
      <c r="B44" s="44"/>
      <c r="D44" s="45"/>
      <c r="E44" s="42"/>
      <c r="F44" s="42"/>
      <c r="G44" s="42"/>
      <c r="H44" s="42"/>
      <c r="I44" s="42"/>
      <c r="J44" s="43"/>
      <c r="K44" s="42"/>
      <c r="L44" s="42"/>
      <c r="M44" s="42"/>
      <c r="N44" s="42"/>
      <c r="O44" s="42"/>
    </row>
    <row r="45" spans="2:15" ht="15" x14ac:dyDescent="0.25">
      <c r="B45" s="44"/>
      <c r="D45" s="45"/>
      <c r="E45" s="42"/>
      <c r="F45" s="42"/>
      <c r="G45" s="42"/>
      <c r="H45" s="42"/>
      <c r="I45" s="42"/>
      <c r="J45" s="43"/>
      <c r="K45" s="42"/>
      <c r="L45" s="42"/>
      <c r="M45" s="42"/>
      <c r="N45" s="42"/>
      <c r="O45" s="42"/>
    </row>
    <row r="46" spans="2:15" ht="15" x14ac:dyDescent="0.25">
      <c r="B46" s="44"/>
      <c r="D46" s="45"/>
      <c r="E46" s="42"/>
      <c r="F46" s="42"/>
      <c r="G46" s="42"/>
      <c r="H46" s="42"/>
      <c r="I46" s="42"/>
      <c r="J46" s="43"/>
      <c r="K46" s="42"/>
      <c r="L46" s="42"/>
      <c r="M46" s="42"/>
      <c r="N46" s="42"/>
      <c r="O46" s="42"/>
    </row>
    <row r="47" spans="2:15" ht="15" x14ac:dyDescent="0.25">
      <c r="B47" s="44"/>
      <c r="D47" s="45"/>
      <c r="E47" s="42"/>
      <c r="F47" s="42"/>
      <c r="G47" s="42"/>
      <c r="H47" s="42"/>
      <c r="I47" s="42"/>
      <c r="J47" s="43"/>
      <c r="K47" s="42"/>
      <c r="L47" s="42"/>
      <c r="M47" s="42"/>
      <c r="N47" s="42"/>
      <c r="O47" s="42"/>
    </row>
    <row r="48" spans="2:15" ht="15" x14ac:dyDescent="0.25">
      <c r="B48" s="44"/>
      <c r="D48" s="45"/>
      <c r="E48" s="42"/>
      <c r="F48" s="42"/>
      <c r="G48" s="42"/>
      <c r="H48" s="42"/>
      <c r="I48" s="42"/>
      <c r="J48" s="43"/>
      <c r="K48" s="42"/>
      <c r="L48" s="42"/>
      <c r="M48" s="42"/>
      <c r="N48" s="42"/>
      <c r="O48" s="42"/>
    </row>
    <row r="49" spans="2:15" ht="15" x14ac:dyDescent="0.25">
      <c r="B49" s="44"/>
      <c r="D49" s="45"/>
      <c r="E49" s="42"/>
      <c r="F49" s="42"/>
      <c r="G49" s="42"/>
      <c r="H49" s="42"/>
      <c r="I49" s="42"/>
      <c r="J49" s="43"/>
      <c r="K49" s="42"/>
      <c r="L49" s="42"/>
      <c r="M49" s="42"/>
      <c r="N49" s="42"/>
      <c r="O49" s="42"/>
    </row>
    <row r="50" spans="2:15" ht="15" x14ac:dyDescent="0.25">
      <c r="B50" s="44"/>
      <c r="D50" s="45"/>
      <c r="E50" s="42"/>
      <c r="F50" s="42"/>
      <c r="G50" s="42"/>
      <c r="H50" s="42"/>
      <c r="I50" s="42"/>
      <c r="J50" s="43"/>
      <c r="K50" s="42"/>
      <c r="L50" s="42"/>
      <c r="M50" s="42"/>
      <c r="N50" s="42"/>
      <c r="O50" s="42"/>
    </row>
    <row r="51" spans="2:15" ht="15" x14ac:dyDescent="0.25">
      <c r="B51" s="44"/>
      <c r="D51" s="45"/>
      <c r="E51" s="42"/>
      <c r="F51" s="42"/>
      <c r="G51" s="42"/>
      <c r="H51" s="42"/>
      <c r="I51" s="42"/>
      <c r="J51" s="43"/>
      <c r="K51" s="42"/>
      <c r="L51" s="42"/>
      <c r="M51" s="42"/>
      <c r="N51" s="42"/>
      <c r="O51" s="42"/>
    </row>
    <row r="52" spans="2:15" ht="15" x14ac:dyDescent="0.25">
      <c r="B52" s="44"/>
      <c r="D52" s="45"/>
      <c r="E52" s="42"/>
      <c r="F52" s="42"/>
      <c r="G52" s="42"/>
      <c r="H52" s="42"/>
      <c r="I52" s="42"/>
      <c r="J52" s="43"/>
      <c r="K52" s="42"/>
      <c r="L52" s="42"/>
      <c r="M52" s="42"/>
      <c r="N52" s="42"/>
      <c r="O52" s="42"/>
    </row>
    <row r="53" spans="2:15" ht="15" x14ac:dyDescent="0.25">
      <c r="B53" s="44"/>
      <c r="D53" s="45"/>
      <c r="E53" s="42"/>
      <c r="F53" s="42"/>
      <c r="G53" s="42"/>
      <c r="H53" s="42"/>
      <c r="I53" s="42"/>
      <c r="J53" s="43"/>
      <c r="K53" s="42"/>
      <c r="L53" s="42"/>
      <c r="M53" s="42"/>
      <c r="N53" s="42"/>
      <c r="O53" s="42"/>
    </row>
    <row r="54" spans="2:15" ht="15" x14ac:dyDescent="0.25">
      <c r="B54" s="44"/>
      <c r="D54" s="45"/>
      <c r="E54" s="42"/>
      <c r="F54" s="42"/>
      <c r="G54" s="42"/>
      <c r="H54" s="42"/>
      <c r="I54" s="42"/>
      <c r="J54" s="43"/>
      <c r="K54" s="42"/>
      <c r="L54" s="42"/>
      <c r="M54" s="42"/>
      <c r="N54" s="42"/>
      <c r="O54" s="42"/>
    </row>
    <row r="55" spans="2:15" ht="15" x14ac:dyDescent="0.25">
      <c r="B55" s="44"/>
      <c r="D55" s="45"/>
      <c r="E55" s="42"/>
      <c r="F55" s="42"/>
      <c r="G55" s="42"/>
      <c r="H55" s="42"/>
      <c r="I55" s="42"/>
      <c r="J55" s="43"/>
      <c r="K55" s="42"/>
      <c r="L55" s="42"/>
      <c r="M55" s="42"/>
      <c r="N55" s="42"/>
      <c r="O55" s="42"/>
    </row>
    <row r="56" spans="2:15" ht="15" x14ac:dyDescent="0.25">
      <c r="B56" s="44"/>
      <c r="D56" s="45"/>
      <c r="E56" s="42"/>
      <c r="F56" s="42"/>
      <c r="G56" s="42"/>
      <c r="H56" s="42"/>
      <c r="I56" s="42"/>
      <c r="J56" s="43"/>
      <c r="K56" s="42"/>
      <c r="L56" s="42"/>
      <c r="M56" s="42"/>
      <c r="N56" s="42"/>
      <c r="O56" s="42"/>
    </row>
    <row r="57" spans="2:15" ht="15" x14ac:dyDescent="0.25">
      <c r="B57" s="44"/>
      <c r="D57" s="45"/>
      <c r="E57" s="42"/>
      <c r="F57" s="42"/>
      <c r="G57" s="42"/>
      <c r="H57" s="42"/>
      <c r="I57" s="42"/>
      <c r="J57" s="43"/>
      <c r="K57" s="42"/>
      <c r="L57" s="42"/>
      <c r="M57" s="42"/>
      <c r="N57" s="42"/>
      <c r="O57" s="42"/>
    </row>
    <row r="58" spans="2:15" ht="15" x14ac:dyDescent="0.25">
      <c r="B58" s="44"/>
      <c r="D58" s="45"/>
      <c r="E58" s="42"/>
      <c r="F58" s="42"/>
      <c r="G58" s="42"/>
      <c r="H58" s="42"/>
      <c r="I58" s="42"/>
      <c r="J58" s="43"/>
      <c r="K58" s="42"/>
      <c r="L58" s="42"/>
      <c r="M58" s="42"/>
      <c r="N58" s="42"/>
      <c r="O58" s="42"/>
    </row>
    <row r="59" spans="2:15" ht="15" x14ac:dyDescent="0.25">
      <c r="B59" s="44"/>
      <c r="D59" s="45"/>
      <c r="E59" s="42"/>
      <c r="F59" s="42"/>
      <c r="G59" s="42"/>
      <c r="H59" s="42"/>
      <c r="I59" s="42"/>
      <c r="J59" s="43"/>
      <c r="K59" s="42"/>
      <c r="L59" s="42"/>
      <c r="M59" s="42"/>
      <c r="N59" s="42"/>
      <c r="O59" s="42"/>
    </row>
    <row r="60" spans="2:15" ht="15" x14ac:dyDescent="0.25">
      <c r="B60" s="44"/>
      <c r="D60" s="45"/>
      <c r="E60" s="42"/>
      <c r="F60" s="42"/>
      <c r="G60" s="42"/>
      <c r="H60" s="42"/>
      <c r="I60" s="42"/>
      <c r="J60" s="43"/>
      <c r="K60" s="42"/>
      <c r="L60" s="42"/>
      <c r="M60" s="42"/>
      <c r="N60" s="42"/>
      <c r="O60" s="42"/>
    </row>
    <row r="61" spans="2:15" ht="15" x14ac:dyDescent="0.25">
      <c r="B61" s="44"/>
      <c r="D61" s="45"/>
      <c r="E61" s="42"/>
      <c r="F61" s="42"/>
      <c r="G61" s="42"/>
      <c r="H61" s="42"/>
      <c r="I61" s="42"/>
      <c r="J61" s="43"/>
      <c r="K61" s="42"/>
      <c r="L61" s="42"/>
      <c r="M61" s="42"/>
      <c r="N61" s="42"/>
      <c r="O61" s="42"/>
    </row>
    <row r="62" spans="2:15" ht="15" x14ac:dyDescent="0.25">
      <c r="B62" s="44"/>
      <c r="D62" s="45"/>
      <c r="E62" s="42"/>
      <c r="F62" s="42"/>
      <c r="G62" s="42"/>
      <c r="H62" s="42"/>
      <c r="I62" s="42"/>
      <c r="J62" s="43"/>
      <c r="K62" s="42"/>
      <c r="L62" s="42"/>
      <c r="M62" s="42"/>
      <c r="N62" s="42"/>
      <c r="O62" s="42"/>
    </row>
    <row r="63" spans="2:15" ht="15" x14ac:dyDescent="0.25">
      <c r="B63" s="44"/>
      <c r="D63" s="45"/>
      <c r="E63" s="42"/>
      <c r="F63" s="42"/>
      <c r="G63" s="42"/>
      <c r="H63" s="42"/>
      <c r="I63" s="42"/>
      <c r="J63" s="43"/>
      <c r="K63" s="42"/>
      <c r="L63" s="42"/>
      <c r="M63" s="42"/>
      <c r="N63" s="42"/>
      <c r="O63" s="42"/>
    </row>
    <row r="64" spans="2:15" ht="15" x14ac:dyDescent="0.25">
      <c r="B64" s="44"/>
      <c r="D64" s="45"/>
      <c r="E64" s="42"/>
      <c r="F64" s="42"/>
      <c r="G64" s="42"/>
      <c r="H64" s="42"/>
      <c r="I64" s="42"/>
      <c r="J64" s="43"/>
      <c r="K64" s="42"/>
      <c r="L64" s="42"/>
      <c r="M64" s="42"/>
      <c r="N64" s="42"/>
      <c r="O64" s="42"/>
    </row>
    <row r="65" spans="2:15" ht="15" x14ac:dyDescent="0.25">
      <c r="B65" s="44"/>
      <c r="D65" s="45"/>
      <c r="E65" s="42"/>
      <c r="F65" s="42"/>
      <c r="G65" s="42"/>
      <c r="H65" s="42"/>
      <c r="I65" s="42"/>
      <c r="J65" s="43"/>
      <c r="K65" s="42"/>
      <c r="L65" s="42"/>
      <c r="M65" s="42"/>
      <c r="N65" s="42"/>
      <c r="O65" s="42"/>
    </row>
    <row r="66" spans="2:15" ht="15" x14ac:dyDescent="0.25">
      <c r="B66" s="44"/>
      <c r="D66" s="45"/>
      <c r="E66" s="42"/>
      <c r="F66" s="42"/>
      <c r="G66" s="42"/>
      <c r="H66" s="42"/>
      <c r="I66" s="42"/>
      <c r="J66" s="43"/>
      <c r="K66" s="42"/>
      <c r="L66" s="42"/>
      <c r="M66" s="42"/>
      <c r="N66" s="42"/>
      <c r="O66" s="42"/>
    </row>
    <row r="67" spans="2:15" ht="15" x14ac:dyDescent="0.25">
      <c r="B67" s="44"/>
      <c r="D67" s="45"/>
      <c r="E67" s="42"/>
      <c r="F67" s="42"/>
      <c r="G67" s="42"/>
      <c r="H67" s="42"/>
      <c r="I67" s="42"/>
      <c r="J67" s="43"/>
      <c r="K67" s="42"/>
      <c r="L67" s="42"/>
      <c r="M67" s="42"/>
      <c r="N67" s="42"/>
      <c r="O67" s="42"/>
    </row>
    <row r="68" spans="2:15" ht="15" x14ac:dyDescent="0.25">
      <c r="B68" s="44"/>
      <c r="D68" s="45"/>
      <c r="E68" s="42"/>
      <c r="F68" s="42"/>
      <c r="G68" s="42"/>
      <c r="H68" s="42"/>
      <c r="I68" s="42"/>
      <c r="J68" s="43"/>
      <c r="K68" s="42"/>
      <c r="L68" s="42"/>
      <c r="M68" s="42"/>
      <c r="N68" s="42"/>
      <c r="O68" s="42"/>
    </row>
    <row r="69" spans="2:15" ht="15" x14ac:dyDescent="0.25">
      <c r="B69" s="44"/>
      <c r="D69" s="45"/>
      <c r="E69" s="42"/>
      <c r="F69" s="42"/>
      <c r="G69" s="42"/>
      <c r="H69" s="42"/>
      <c r="I69" s="42"/>
      <c r="J69" s="43"/>
      <c r="K69" s="42"/>
      <c r="L69" s="42"/>
      <c r="M69" s="42"/>
      <c r="N69" s="42"/>
      <c r="O69" s="42"/>
    </row>
    <row r="70" spans="2:15" ht="15" x14ac:dyDescent="0.25">
      <c r="B70" s="44"/>
      <c r="D70" s="45"/>
      <c r="E70" s="42"/>
      <c r="F70" s="42"/>
      <c r="G70" s="42"/>
      <c r="H70" s="42"/>
      <c r="I70" s="42"/>
      <c r="J70" s="43"/>
      <c r="K70" s="42"/>
      <c r="L70" s="42"/>
      <c r="M70" s="42"/>
      <c r="N70" s="42"/>
      <c r="O70" s="42"/>
    </row>
    <row r="71" spans="2:15" ht="15" x14ac:dyDescent="0.25">
      <c r="B71" s="44"/>
      <c r="D71" s="45"/>
      <c r="E71" s="42"/>
      <c r="F71" s="42"/>
      <c r="G71" s="42"/>
      <c r="H71" s="42"/>
      <c r="I71" s="42"/>
      <c r="J71" s="43"/>
      <c r="K71" s="42"/>
      <c r="L71" s="42"/>
      <c r="M71" s="42"/>
      <c r="N71" s="42"/>
      <c r="O71" s="42"/>
    </row>
    <row r="72" spans="2:15" ht="15" x14ac:dyDescent="0.25">
      <c r="B72" s="44"/>
      <c r="D72" s="45"/>
      <c r="E72" s="42"/>
      <c r="F72" s="42"/>
      <c r="G72" s="42"/>
      <c r="H72" s="42"/>
      <c r="I72" s="42"/>
      <c r="J72" s="43"/>
      <c r="K72" s="42"/>
      <c r="L72" s="42"/>
      <c r="M72" s="42"/>
      <c r="N72" s="42"/>
      <c r="O72" s="42"/>
    </row>
    <row r="73" spans="2:15" ht="15" x14ac:dyDescent="0.25">
      <c r="B73" s="44"/>
      <c r="D73" s="45"/>
      <c r="E73" s="42"/>
      <c r="F73" s="42"/>
      <c r="G73" s="42"/>
      <c r="H73" s="42"/>
      <c r="I73" s="42"/>
      <c r="J73" s="43"/>
      <c r="K73" s="42"/>
      <c r="L73" s="42"/>
      <c r="M73" s="42"/>
      <c r="N73" s="42"/>
      <c r="O73" s="42"/>
    </row>
    <row r="74" spans="2:15" ht="15" x14ac:dyDescent="0.25">
      <c r="B74" s="44"/>
      <c r="D74" s="45"/>
      <c r="E74" s="42"/>
      <c r="F74" s="42"/>
      <c r="G74" s="42"/>
      <c r="H74" s="42"/>
      <c r="I74" s="42"/>
      <c r="J74" s="43"/>
      <c r="K74" s="42"/>
      <c r="L74" s="42"/>
      <c r="M74" s="42"/>
      <c r="N74" s="42"/>
      <c r="O74" s="42"/>
    </row>
    <row r="75" spans="2:15" ht="15" x14ac:dyDescent="0.25">
      <c r="B75" s="44"/>
      <c r="D75" s="45"/>
      <c r="E75" s="42"/>
      <c r="F75" s="42"/>
      <c r="G75" s="42"/>
      <c r="H75" s="42"/>
      <c r="I75" s="42"/>
      <c r="J75" s="43"/>
      <c r="K75" s="42"/>
      <c r="L75" s="42"/>
      <c r="M75" s="42"/>
      <c r="N75" s="42"/>
      <c r="O75" s="42"/>
    </row>
    <row r="76" spans="2:15" ht="15" x14ac:dyDescent="0.25">
      <c r="B76" s="44"/>
      <c r="D76" s="45"/>
      <c r="E76" s="42"/>
      <c r="F76" s="42"/>
      <c r="G76" s="42"/>
      <c r="H76" s="42"/>
      <c r="I76" s="42"/>
      <c r="J76" s="43"/>
      <c r="K76" s="42"/>
      <c r="L76" s="42"/>
      <c r="M76" s="42"/>
      <c r="N76" s="42"/>
      <c r="O76" s="42"/>
    </row>
    <row r="77" spans="2:15" ht="15" x14ac:dyDescent="0.25">
      <c r="B77" s="44"/>
      <c r="D77" s="45"/>
      <c r="E77" s="42"/>
      <c r="F77" s="42"/>
      <c r="G77" s="42"/>
      <c r="H77" s="42"/>
      <c r="I77" s="42"/>
      <c r="J77" s="43"/>
      <c r="K77" s="42"/>
      <c r="L77" s="42"/>
      <c r="M77" s="42"/>
      <c r="N77" s="42"/>
      <c r="O77" s="42"/>
    </row>
    <row r="78" spans="2:15" ht="15" x14ac:dyDescent="0.25">
      <c r="B78" s="44"/>
      <c r="D78" s="45"/>
      <c r="E78" s="42"/>
      <c r="F78" s="42"/>
      <c r="G78" s="42"/>
      <c r="H78" s="42"/>
      <c r="I78" s="42"/>
      <c r="J78" s="43"/>
      <c r="K78" s="42"/>
      <c r="L78" s="42"/>
      <c r="M78" s="42"/>
      <c r="N78" s="42"/>
      <c r="O78" s="42"/>
    </row>
    <row r="79" spans="2:15" ht="15" x14ac:dyDescent="0.25">
      <c r="B79" s="44"/>
      <c r="D79" s="45"/>
      <c r="E79" s="42"/>
      <c r="F79" s="42"/>
      <c r="G79" s="42"/>
      <c r="H79" s="42"/>
      <c r="I79" s="42"/>
      <c r="J79" s="43"/>
      <c r="K79" s="42"/>
      <c r="L79" s="42"/>
      <c r="M79" s="42"/>
      <c r="N79" s="42"/>
      <c r="O79" s="42"/>
    </row>
    <row r="80" spans="2:15" ht="15" x14ac:dyDescent="0.25">
      <c r="B80" s="44"/>
      <c r="D80" s="45"/>
      <c r="E80" s="42"/>
      <c r="F80" s="42"/>
      <c r="G80" s="42"/>
      <c r="H80" s="42"/>
      <c r="I80" s="42"/>
      <c r="J80" s="43"/>
      <c r="K80" s="42"/>
      <c r="L80" s="42"/>
      <c r="M80" s="42"/>
      <c r="N80" s="42"/>
      <c r="O80" s="42"/>
    </row>
    <row r="81" spans="2:15" ht="15" x14ac:dyDescent="0.25">
      <c r="B81" s="44"/>
      <c r="D81" s="45"/>
      <c r="E81" s="42"/>
      <c r="F81" s="42"/>
      <c r="G81" s="42"/>
      <c r="H81" s="42"/>
      <c r="I81" s="42"/>
      <c r="J81" s="43"/>
      <c r="K81" s="42"/>
      <c r="L81" s="42"/>
      <c r="M81" s="42"/>
      <c r="N81" s="42"/>
      <c r="O81" s="42"/>
    </row>
    <row r="82" spans="2:15" ht="15" x14ac:dyDescent="0.25">
      <c r="B82" s="44"/>
      <c r="D82" s="45"/>
      <c r="E82" s="42"/>
      <c r="F82" s="42"/>
      <c r="G82" s="42"/>
      <c r="H82" s="42"/>
      <c r="I82" s="42"/>
      <c r="J82" s="43"/>
      <c r="K82" s="42"/>
      <c r="L82" s="42"/>
      <c r="M82" s="42"/>
      <c r="N82" s="42"/>
      <c r="O82" s="42"/>
    </row>
    <row r="83" spans="2:15" ht="15" x14ac:dyDescent="0.25">
      <c r="B83" s="44"/>
      <c r="D83" s="45"/>
      <c r="E83" s="42"/>
      <c r="F83" s="42"/>
      <c r="G83" s="42"/>
      <c r="H83" s="42"/>
      <c r="I83" s="42"/>
      <c r="J83" s="43"/>
      <c r="K83" s="42"/>
      <c r="L83" s="42"/>
      <c r="M83" s="42"/>
      <c r="N83" s="42"/>
      <c r="O83" s="42"/>
    </row>
    <row r="84" spans="2:15" ht="15" x14ac:dyDescent="0.25">
      <c r="B84" s="44"/>
      <c r="D84" s="45"/>
      <c r="E84" s="42"/>
      <c r="F84" s="42"/>
      <c r="G84" s="42"/>
      <c r="H84" s="42"/>
      <c r="I84" s="42"/>
      <c r="J84" s="43"/>
      <c r="K84" s="42"/>
      <c r="L84" s="42"/>
      <c r="M84" s="42"/>
      <c r="N84" s="42"/>
      <c r="O84" s="42"/>
    </row>
    <row r="85" spans="2:15" ht="15" x14ac:dyDescent="0.25">
      <c r="B85" s="44"/>
      <c r="D85" s="45"/>
      <c r="E85" s="42"/>
      <c r="F85" s="42"/>
      <c r="G85" s="42"/>
      <c r="H85" s="42"/>
      <c r="I85" s="42"/>
      <c r="J85" s="43"/>
      <c r="K85" s="42"/>
      <c r="L85" s="42"/>
      <c r="M85" s="42"/>
      <c r="N85" s="42"/>
      <c r="O85" s="42"/>
    </row>
    <row r="86" spans="2:15" ht="15" x14ac:dyDescent="0.25">
      <c r="B86" s="44"/>
      <c r="D86" s="45"/>
      <c r="E86" s="42"/>
      <c r="F86" s="42"/>
      <c r="G86" s="42"/>
      <c r="H86" s="42"/>
      <c r="I86" s="42"/>
      <c r="J86" s="43"/>
      <c r="K86" s="42"/>
      <c r="L86" s="42"/>
      <c r="M86" s="42"/>
      <c r="N86" s="42"/>
      <c r="O86" s="42"/>
    </row>
    <row r="87" spans="2:15" ht="15" x14ac:dyDescent="0.25">
      <c r="B87" s="44"/>
      <c r="D87" s="45"/>
      <c r="E87" s="42"/>
      <c r="F87" s="42"/>
      <c r="G87" s="42"/>
      <c r="H87" s="42"/>
      <c r="I87" s="42"/>
      <c r="J87" s="43"/>
      <c r="K87" s="42"/>
      <c r="L87" s="42"/>
      <c r="M87" s="42"/>
      <c r="N87" s="42"/>
      <c r="O87" s="42"/>
    </row>
    <row r="88" spans="2:15" ht="15" x14ac:dyDescent="0.25">
      <c r="B88" s="44"/>
      <c r="D88" s="45"/>
      <c r="E88" s="42"/>
      <c r="F88" s="42"/>
      <c r="G88" s="42"/>
      <c r="H88" s="42"/>
      <c r="I88" s="42"/>
      <c r="J88" s="43"/>
      <c r="K88" s="42"/>
      <c r="L88" s="42"/>
      <c r="M88" s="42"/>
      <c r="N88" s="42"/>
      <c r="O88" s="42"/>
    </row>
    <row r="89" spans="2:15" ht="15" x14ac:dyDescent="0.25">
      <c r="B89" s="44"/>
      <c r="D89" s="45"/>
      <c r="E89" s="42"/>
      <c r="F89" s="42"/>
      <c r="G89" s="42"/>
      <c r="H89" s="42"/>
      <c r="I89" s="42"/>
      <c r="J89" s="43"/>
      <c r="K89" s="42"/>
      <c r="L89" s="42"/>
      <c r="M89" s="42"/>
      <c r="N89" s="42"/>
      <c r="O89" s="42"/>
    </row>
    <row r="90" spans="2:15" ht="15" x14ac:dyDescent="0.25">
      <c r="B90" s="44"/>
      <c r="D90" s="45"/>
      <c r="E90" s="42"/>
      <c r="F90" s="42"/>
      <c r="G90" s="42"/>
      <c r="H90" s="42"/>
      <c r="I90" s="42"/>
      <c r="J90" s="43"/>
      <c r="K90" s="42"/>
      <c r="L90" s="42"/>
      <c r="M90" s="42"/>
      <c r="N90" s="42"/>
      <c r="O90" s="42"/>
    </row>
    <row r="91" spans="2:15" ht="15" x14ac:dyDescent="0.25">
      <c r="B91" s="44"/>
      <c r="D91" s="45"/>
      <c r="E91" s="42"/>
      <c r="F91" s="42"/>
      <c r="G91" s="42"/>
      <c r="H91" s="42"/>
      <c r="I91" s="42"/>
      <c r="J91" s="43"/>
      <c r="K91" s="42"/>
      <c r="L91" s="42"/>
      <c r="M91" s="42"/>
      <c r="N91" s="42"/>
      <c r="O91" s="42"/>
    </row>
    <row r="92" spans="2:15" ht="15" x14ac:dyDescent="0.25">
      <c r="B92" s="44"/>
      <c r="D92" s="45"/>
      <c r="E92" s="42"/>
      <c r="F92" s="42"/>
      <c r="G92" s="42"/>
      <c r="H92" s="42"/>
      <c r="I92" s="42"/>
      <c r="J92" s="43"/>
      <c r="K92" s="42"/>
      <c r="L92" s="42"/>
      <c r="M92" s="42"/>
      <c r="N92" s="42"/>
      <c r="O92" s="42"/>
    </row>
    <row r="93" spans="2:15" ht="15" x14ac:dyDescent="0.25">
      <c r="B93" s="44"/>
      <c r="D93" s="45"/>
      <c r="E93" s="42"/>
      <c r="F93" s="42"/>
      <c r="G93" s="42"/>
      <c r="H93" s="42"/>
      <c r="I93" s="42"/>
      <c r="J93" s="43"/>
      <c r="K93" s="42"/>
      <c r="L93" s="42"/>
      <c r="M93" s="42"/>
      <c r="N93" s="42"/>
      <c r="O93" s="42"/>
    </row>
    <row r="94" spans="2:15" ht="15" x14ac:dyDescent="0.25">
      <c r="B94" s="44"/>
      <c r="D94" s="45"/>
      <c r="E94" s="42"/>
      <c r="F94" s="42"/>
      <c r="G94" s="42"/>
      <c r="H94" s="42"/>
      <c r="I94" s="42"/>
      <c r="J94" s="43"/>
      <c r="K94" s="42"/>
      <c r="L94" s="42"/>
      <c r="M94" s="42"/>
      <c r="N94" s="42"/>
      <c r="O94" s="42"/>
    </row>
    <row r="95" spans="2:15" ht="15" x14ac:dyDescent="0.25">
      <c r="B95" s="44"/>
      <c r="D95" s="45"/>
      <c r="E95" s="42"/>
      <c r="F95" s="42"/>
      <c r="G95" s="42"/>
      <c r="H95" s="42"/>
      <c r="I95" s="42"/>
      <c r="J95" s="43"/>
      <c r="K95" s="42"/>
      <c r="L95" s="42"/>
      <c r="M95" s="42"/>
      <c r="N95" s="42"/>
      <c r="O95" s="42"/>
    </row>
    <row r="96" spans="2:15" ht="15" x14ac:dyDescent="0.25">
      <c r="B96" s="44"/>
      <c r="D96" s="45"/>
      <c r="E96" s="42"/>
      <c r="F96" s="42"/>
      <c r="G96" s="42"/>
      <c r="H96" s="42"/>
      <c r="I96" s="42"/>
      <c r="J96" s="43"/>
      <c r="K96" s="42"/>
      <c r="L96" s="42"/>
      <c r="M96" s="42"/>
      <c r="N96" s="42"/>
      <c r="O96" s="42"/>
    </row>
    <row r="97" spans="2:15" ht="15" x14ac:dyDescent="0.25">
      <c r="B97" s="44"/>
      <c r="D97" s="45"/>
      <c r="E97" s="42"/>
      <c r="F97" s="42"/>
      <c r="G97" s="42"/>
      <c r="H97" s="42"/>
      <c r="I97" s="42"/>
      <c r="J97" s="43"/>
      <c r="K97" s="42"/>
      <c r="L97" s="42"/>
      <c r="M97" s="42"/>
      <c r="N97" s="42"/>
      <c r="O97" s="42"/>
    </row>
    <row r="98" spans="2:15" ht="15" x14ac:dyDescent="0.25">
      <c r="B98" s="44"/>
      <c r="D98" s="45"/>
      <c r="E98" s="42"/>
      <c r="F98" s="42"/>
      <c r="G98" s="42"/>
      <c r="H98" s="42"/>
      <c r="I98" s="42"/>
      <c r="J98" s="43"/>
      <c r="K98" s="42"/>
      <c r="L98" s="42"/>
      <c r="M98" s="42"/>
      <c r="N98" s="42"/>
      <c r="O98" s="42"/>
    </row>
    <row r="99" spans="2:15" ht="15" x14ac:dyDescent="0.25">
      <c r="B99" s="44"/>
      <c r="D99" s="45"/>
      <c r="E99" s="42"/>
      <c r="F99" s="42"/>
      <c r="G99" s="42"/>
      <c r="H99" s="42"/>
      <c r="I99" s="42"/>
      <c r="J99" s="43"/>
      <c r="K99" s="42"/>
      <c r="L99" s="42"/>
      <c r="M99" s="42"/>
      <c r="N99" s="42"/>
      <c r="O99" s="42"/>
    </row>
    <row r="100" spans="2:15" ht="15" x14ac:dyDescent="0.25">
      <c r="B100" s="44"/>
      <c r="D100" s="45"/>
      <c r="E100" s="42"/>
      <c r="F100" s="42"/>
      <c r="G100" s="42"/>
      <c r="H100" s="42"/>
      <c r="I100" s="42"/>
      <c r="J100" s="43"/>
      <c r="K100" s="42"/>
      <c r="L100" s="42"/>
      <c r="M100" s="42"/>
      <c r="N100" s="42"/>
      <c r="O100" s="42"/>
    </row>
    <row r="101" spans="2:15" ht="15" x14ac:dyDescent="0.25">
      <c r="B101" s="44"/>
      <c r="D101" s="45"/>
      <c r="E101" s="42"/>
      <c r="F101" s="42"/>
      <c r="G101" s="42"/>
      <c r="H101" s="42"/>
      <c r="I101" s="42"/>
      <c r="J101" s="43"/>
      <c r="K101" s="42"/>
      <c r="L101" s="42"/>
      <c r="M101" s="42"/>
      <c r="N101" s="42"/>
      <c r="O101" s="42"/>
    </row>
    <row r="102" spans="2:15" ht="15" x14ac:dyDescent="0.25">
      <c r="B102" s="44"/>
      <c r="D102" s="45"/>
      <c r="E102" s="42"/>
      <c r="F102" s="42"/>
      <c r="G102" s="42"/>
      <c r="H102" s="42"/>
      <c r="I102" s="42"/>
      <c r="J102" s="43"/>
      <c r="K102" s="42"/>
      <c r="L102" s="42"/>
      <c r="M102" s="42"/>
      <c r="N102" s="42"/>
      <c r="O102" s="42"/>
    </row>
    <row r="103" spans="2:15" ht="15" x14ac:dyDescent="0.25">
      <c r="B103" s="44"/>
      <c r="D103" s="45"/>
      <c r="E103" s="42"/>
      <c r="F103" s="42"/>
      <c r="G103" s="42"/>
      <c r="H103" s="42"/>
      <c r="I103" s="42"/>
      <c r="J103" s="43"/>
      <c r="K103" s="42"/>
      <c r="L103" s="42"/>
      <c r="M103" s="42"/>
      <c r="N103" s="42"/>
      <c r="O103" s="42"/>
    </row>
    <row r="104" spans="2:15" ht="15" x14ac:dyDescent="0.25">
      <c r="B104" s="44"/>
      <c r="D104" s="45"/>
      <c r="E104" s="42"/>
      <c r="F104" s="42"/>
      <c r="G104" s="42"/>
      <c r="H104" s="42"/>
      <c r="I104" s="42"/>
      <c r="J104" s="43"/>
      <c r="K104" s="42"/>
      <c r="L104" s="42"/>
      <c r="M104" s="42"/>
      <c r="N104" s="42"/>
      <c r="O104" s="42"/>
    </row>
    <row r="105" spans="2:15" ht="15" x14ac:dyDescent="0.25">
      <c r="B105" s="44"/>
      <c r="D105" s="45"/>
      <c r="E105" s="42"/>
      <c r="F105" s="42"/>
      <c r="G105" s="42"/>
      <c r="H105" s="42"/>
      <c r="I105" s="42"/>
      <c r="J105" s="43"/>
      <c r="K105" s="42"/>
      <c r="L105" s="42"/>
      <c r="M105" s="42"/>
      <c r="N105" s="42"/>
      <c r="O105" s="42"/>
    </row>
    <row r="106" spans="2:15" ht="15" x14ac:dyDescent="0.25">
      <c r="B106" s="44"/>
      <c r="D106" s="45"/>
      <c r="E106" s="42"/>
      <c r="F106" s="42"/>
      <c r="G106" s="42"/>
      <c r="H106" s="42"/>
      <c r="I106" s="42"/>
      <c r="J106" s="43"/>
      <c r="K106" s="42"/>
      <c r="L106" s="42"/>
      <c r="M106" s="42"/>
      <c r="N106" s="42"/>
      <c r="O106" s="42"/>
    </row>
    <row r="107" spans="2:15" ht="15" x14ac:dyDescent="0.25">
      <c r="B107" s="44"/>
      <c r="D107" s="45"/>
      <c r="E107" s="42"/>
      <c r="F107" s="42"/>
      <c r="G107" s="42"/>
      <c r="H107" s="42"/>
      <c r="I107" s="42"/>
      <c r="J107" s="43"/>
      <c r="K107" s="42"/>
      <c r="L107" s="42"/>
      <c r="M107" s="42"/>
      <c r="N107" s="42"/>
      <c r="O107" s="42"/>
    </row>
    <row r="108" spans="2:15" ht="15" x14ac:dyDescent="0.25">
      <c r="B108" s="44"/>
      <c r="D108" s="45"/>
      <c r="E108" s="42"/>
      <c r="F108" s="42"/>
      <c r="G108" s="42"/>
      <c r="H108" s="42"/>
      <c r="I108" s="42"/>
      <c r="J108" s="43"/>
      <c r="K108" s="42"/>
      <c r="L108" s="42"/>
      <c r="M108" s="42"/>
      <c r="N108" s="42"/>
      <c r="O108" s="42"/>
    </row>
    <row r="109" spans="2:15" ht="15" x14ac:dyDescent="0.25">
      <c r="B109" s="44"/>
      <c r="D109" s="45"/>
      <c r="E109" s="42"/>
      <c r="F109" s="42"/>
      <c r="G109" s="42"/>
      <c r="H109" s="42"/>
      <c r="I109" s="42"/>
      <c r="J109" s="43"/>
      <c r="K109" s="42"/>
      <c r="L109" s="42"/>
      <c r="M109" s="42"/>
      <c r="N109" s="42"/>
      <c r="O109" s="42"/>
    </row>
    <row r="110" spans="2:15" ht="15" x14ac:dyDescent="0.25">
      <c r="B110" s="44"/>
      <c r="D110" s="45"/>
      <c r="E110" s="42"/>
      <c r="F110" s="42"/>
      <c r="G110" s="42"/>
      <c r="H110" s="42"/>
      <c r="I110" s="42"/>
      <c r="J110" s="43"/>
      <c r="K110" s="42"/>
      <c r="L110" s="42"/>
      <c r="M110" s="42"/>
      <c r="N110" s="42"/>
      <c r="O110" s="42"/>
    </row>
    <row r="111" spans="2:15" ht="15" x14ac:dyDescent="0.25">
      <c r="B111" s="44"/>
      <c r="D111" s="45"/>
      <c r="E111" s="42"/>
      <c r="F111" s="42"/>
      <c r="G111" s="42"/>
      <c r="H111" s="42"/>
      <c r="I111" s="42"/>
      <c r="J111" s="43"/>
      <c r="K111" s="42"/>
      <c r="L111" s="42"/>
      <c r="M111" s="42"/>
      <c r="N111" s="42"/>
      <c r="O111" s="42"/>
    </row>
    <row r="112" spans="2:15" ht="15" x14ac:dyDescent="0.25">
      <c r="B112" s="44"/>
      <c r="D112" s="45"/>
      <c r="E112" s="42"/>
      <c r="F112" s="42"/>
      <c r="G112" s="42"/>
      <c r="H112" s="42"/>
      <c r="I112" s="42"/>
      <c r="J112" s="43"/>
      <c r="K112" s="42"/>
      <c r="L112" s="42"/>
      <c r="M112" s="42"/>
      <c r="N112" s="42"/>
      <c r="O112" s="42"/>
    </row>
    <row r="113" spans="2:15" ht="15" x14ac:dyDescent="0.25">
      <c r="B113" s="44"/>
      <c r="D113" s="45"/>
      <c r="E113" s="42"/>
      <c r="F113" s="42"/>
      <c r="G113" s="42"/>
      <c r="H113" s="42"/>
      <c r="I113" s="42"/>
      <c r="J113" s="43"/>
      <c r="K113" s="42"/>
      <c r="L113" s="42"/>
      <c r="M113" s="42"/>
      <c r="N113" s="42"/>
      <c r="O113" s="42"/>
    </row>
    <row r="114" spans="2:15" ht="15" x14ac:dyDescent="0.25">
      <c r="B114" s="44"/>
      <c r="D114" s="45"/>
      <c r="E114" s="42"/>
      <c r="F114" s="42"/>
      <c r="G114" s="42"/>
      <c r="H114" s="42"/>
      <c r="I114" s="42"/>
      <c r="J114" s="43"/>
      <c r="K114" s="42"/>
      <c r="L114" s="42"/>
      <c r="M114" s="42"/>
      <c r="N114" s="42"/>
      <c r="O114" s="42"/>
    </row>
    <row r="115" spans="2:15" ht="15" x14ac:dyDescent="0.25">
      <c r="B115" s="44"/>
      <c r="D115" s="45"/>
      <c r="E115" s="42"/>
      <c r="F115" s="42"/>
      <c r="G115" s="42"/>
      <c r="H115" s="42"/>
      <c r="I115" s="42"/>
      <c r="J115" s="43"/>
      <c r="K115" s="42"/>
      <c r="L115" s="42"/>
      <c r="M115" s="42"/>
      <c r="N115" s="42"/>
      <c r="O115" s="42"/>
    </row>
    <row r="116" spans="2:15" ht="15" x14ac:dyDescent="0.25">
      <c r="B116" s="44"/>
      <c r="D116" s="45"/>
      <c r="E116" s="42"/>
      <c r="F116" s="42"/>
      <c r="G116" s="42"/>
      <c r="H116" s="42"/>
      <c r="I116" s="42"/>
      <c r="J116" s="43"/>
      <c r="K116" s="42"/>
      <c r="L116" s="42"/>
      <c r="M116" s="42"/>
      <c r="N116" s="42"/>
      <c r="O116" s="42"/>
    </row>
    <row r="117" spans="2:15" ht="15" x14ac:dyDescent="0.25">
      <c r="B117" s="44"/>
      <c r="D117" s="45"/>
      <c r="E117" s="42"/>
      <c r="F117" s="42"/>
      <c r="G117" s="42"/>
      <c r="H117" s="42"/>
      <c r="I117" s="42"/>
      <c r="J117" s="43"/>
      <c r="K117" s="42"/>
      <c r="L117" s="42"/>
      <c r="M117" s="42"/>
      <c r="N117" s="42"/>
      <c r="O117" s="42"/>
    </row>
    <row r="118" spans="2:15" ht="15" x14ac:dyDescent="0.25">
      <c r="B118" s="44"/>
      <c r="D118" s="45"/>
      <c r="E118" s="42"/>
      <c r="F118" s="42"/>
      <c r="G118" s="42"/>
      <c r="H118" s="42"/>
      <c r="I118" s="42"/>
      <c r="J118" s="43"/>
      <c r="K118" s="42"/>
      <c r="L118" s="42"/>
      <c r="M118" s="42"/>
      <c r="N118" s="42"/>
      <c r="O118" s="42"/>
    </row>
    <row r="119" spans="2:15" ht="15" x14ac:dyDescent="0.25">
      <c r="B119" s="44"/>
      <c r="D119" s="45"/>
      <c r="E119" s="42"/>
      <c r="F119" s="42"/>
      <c r="G119" s="42"/>
      <c r="H119" s="42"/>
      <c r="I119" s="42"/>
      <c r="J119" s="43"/>
      <c r="K119" s="42"/>
      <c r="L119" s="42"/>
      <c r="M119" s="42"/>
      <c r="N119" s="42"/>
      <c r="O119" s="42"/>
    </row>
    <row r="120" spans="2:15" ht="15" x14ac:dyDescent="0.25">
      <c r="B120" s="44"/>
      <c r="D120" s="45"/>
      <c r="E120" s="42"/>
      <c r="F120" s="42"/>
      <c r="G120" s="42"/>
      <c r="H120" s="42"/>
      <c r="I120" s="42"/>
      <c r="J120" s="43"/>
      <c r="K120" s="42"/>
      <c r="L120" s="42"/>
      <c r="M120" s="42"/>
      <c r="N120" s="42"/>
      <c r="O120" s="42"/>
    </row>
    <row r="121" spans="2:15" ht="15" x14ac:dyDescent="0.25">
      <c r="B121" s="44"/>
      <c r="D121" s="45"/>
      <c r="E121" s="42"/>
      <c r="F121" s="42"/>
      <c r="G121" s="42"/>
      <c r="H121" s="42"/>
      <c r="I121" s="42"/>
      <c r="J121" s="43"/>
      <c r="K121" s="42"/>
      <c r="L121" s="42"/>
      <c r="M121" s="42"/>
      <c r="N121" s="42"/>
      <c r="O121" s="42"/>
    </row>
    <row r="122" spans="2:15" ht="15" x14ac:dyDescent="0.25">
      <c r="B122" s="44"/>
      <c r="D122" s="45"/>
      <c r="E122" s="42"/>
      <c r="F122" s="42"/>
      <c r="G122" s="42"/>
      <c r="H122" s="42"/>
      <c r="I122" s="42"/>
      <c r="J122" s="43"/>
      <c r="K122" s="42"/>
      <c r="L122" s="42"/>
      <c r="M122" s="42"/>
      <c r="N122" s="42"/>
      <c r="O122" s="42"/>
    </row>
    <row r="123" spans="2:15" ht="15" x14ac:dyDescent="0.25">
      <c r="B123" s="44"/>
      <c r="D123" s="45"/>
      <c r="E123" s="42"/>
      <c r="F123" s="42"/>
      <c r="G123" s="42"/>
      <c r="H123" s="42"/>
      <c r="I123" s="42"/>
      <c r="J123" s="43"/>
      <c r="K123" s="42"/>
      <c r="L123" s="42"/>
      <c r="M123" s="42"/>
      <c r="N123" s="42"/>
      <c r="O123" s="42"/>
    </row>
    <row r="124" spans="2:15" ht="15" x14ac:dyDescent="0.25">
      <c r="B124" s="44"/>
      <c r="D124" s="45"/>
      <c r="E124" s="42"/>
      <c r="F124" s="42"/>
      <c r="G124" s="42"/>
      <c r="H124" s="42"/>
      <c r="I124" s="42"/>
      <c r="J124" s="43"/>
      <c r="K124" s="42"/>
      <c r="L124" s="42"/>
      <c r="M124" s="42"/>
      <c r="N124" s="42"/>
      <c r="O124" s="42"/>
    </row>
    <row r="125" spans="2:15" ht="15" x14ac:dyDescent="0.25">
      <c r="B125" s="44"/>
      <c r="D125" s="45"/>
      <c r="E125" s="42"/>
      <c r="F125" s="42"/>
      <c r="G125" s="42"/>
      <c r="H125" s="42"/>
      <c r="I125" s="42"/>
      <c r="J125" s="43"/>
      <c r="K125" s="42"/>
      <c r="L125" s="42"/>
      <c r="M125" s="42"/>
      <c r="N125" s="42"/>
      <c r="O125" s="42"/>
    </row>
    <row r="126" spans="2:15" ht="15" x14ac:dyDescent="0.25">
      <c r="B126" s="44"/>
      <c r="D126" s="45"/>
      <c r="E126" s="42"/>
      <c r="F126" s="42"/>
      <c r="G126" s="42"/>
      <c r="H126" s="42"/>
      <c r="I126" s="42"/>
      <c r="J126" s="43"/>
      <c r="K126" s="42"/>
      <c r="L126" s="42"/>
      <c r="M126" s="42"/>
      <c r="N126" s="42"/>
      <c r="O126" s="42"/>
    </row>
    <row r="127" spans="2:15" ht="15" x14ac:dyDescent="0.25">
      <c r="B127" s="44"/>
      <c r="D127" s="45"/>
      <c r="E127" s="42"/>
      <c r="F127" s="42"/>
      <c r="G127" s="42"/>
      <c r="H127" s="42"/>
      <c r="I127" s="42"/>
      <c r="J127" s="43"/>
      <c r="K127" s="42"/>
      <c r="L127" s="42"/>
      <c r="M127" s="42"/>
      <c r="N127" s="42"/>
      <c r="O127" s="42"/>
    </row>
    <row r="128" spans="2:15" ht="15" x14ac:dyDescent="0.25">
      <c r="B128" s="44"/>
      <c r="D128" s="45"/>
      <c r="E128" s="42"/>
      <c r="F128" s="42"/>
      <c r="G128" s="42"/>
      <c r="H128" s="42"/>
      <c r="I128" s="42"/>
      <c r="J128" s="43"/>
      <c r="K128" s="42"/>
      <c r="L128" s="42"/>
      <c r="M128" s="42"/>
      <c r="N128" s="42"/>
      <c r="O128" s="42"/>
    </row>
    <row r="129" spans="2:15" ht="15" x14ac:dyDescent="0.25">
      <c r="B129" s="44"/>
      <c r="D129" s="45"/>
      <c r="E129" s="42"/>
      <c r="F129" s="42"/>
      <c r="G129" s="42"/>
      <c r="H129" s="42"/>
      <c r="I129" s="42"/>
      <c r="J129" s="43"/>
      <c r="K129" s="42"/>
      <c r="L129" s="42"/>
      <c r="M129" s="42"/>
      <c r="N129" s="42"/>
      <c r="O129" s="42"/>
    </row>
    <row r="130" spans="2:15" ht="15" x14ac:dyDescent="0.25">
      <c r="B130" s="44"/>
      <c r="D130" s="45"/>
      <c r="E130" s="42"/>
      <c r="F130" s="42"/>
      <c r="G130" s="42"/>
      <c r="H130" s="42"/>
      <c r="I130" s="42"/>
      <c r="J130" s="43"/>
      <c r="K130" s="42"/>
      <c r="L130" s="42"/>
      <c r="M130" s="42"/>
      <c r="N130" s="42"/>
      <c r="O130" s="42"/>
    </row>
    <row r="131" spans="2:15" ht="15" x14ac:dyDescent="0.25">
      <c r="B131" s="44"/>
      <c r="D131" s="45"/>
      <c r="E131" s="42"/>
      <c r="F131" s="42"/>
      <c r="G131" s="42"/>
      <c r="H131" s="42"/>
      <c r="I131" s="42"/>
      <c r="J131" s="43"/>
      <c r="K131" s="42"/>
      <c r="L131" s="42"/>
      <c r="M131" s="42"/>
      <c r="N131" s="42"/>
      <c r="O131" s="42"/>
    </row>
    <row r="132" spans="2:15" ht="15" x14ac:dyDescent="0.25">
      <c r="B132" s="44"/>
      <c r="D132" s="45"/>
      <c r="E132" s="42"/>
      <c r="F132" s="42"/>
      <c r="G132" s="42"/>
      <c r="H132" s="42"/>
      <c r="I132" s="42"/>
      <c r="J132" s="43"/>
      <c r="K132" s="42"/>
      <c r="L132" s="42"/>
      <c r="M132" s="42"/>
      <c r="N132" s="42"/>
      <c r="O132" s="42"/>
    </row>
    <row r="133" spans="2:15" ht="15" x14ac:dyDescent="0.25">
      <c r="B133" s="44"/>
      <c r="D133" s="45"/>
      <c r="E133" s="42"/>
      <c r="F133" s="42"/>
      <c r="G133" s="42"/>
      <c r="H133" s="42"/>
      <c r="I133" s="42"/>
      <c r="J133" s="43"/>
      <c r="K133" s="42"/>
      <c r="L133" s="42"/>
      <c r="M133" s="42"/>
      <c r="N133" s="42"/>
      <c r="O133" s="42"/>
    </row>
    <row r="134" spans="2:15" ht="15" x14ac:dyDescent="0.25">
      <c r="B134" s="44"/>
      <c r="D134" s="45"/>
      <c r="E134" s="42"/>
      <c r="F134" s="42"/>
      <c r="G134" s="42"/>
      <c r="H134" s="42"/>
      <c r="I134" s="42"/>
      <c r="J134" s="43"/>
      <c r="K134" s="42"/>
      <c r="L134" s="42"/>
      <c r="M134" s="42"/>
      <c r="N134" s="42"/>
      <c r="O134" s="42"/>
    </row>
    <row r="135" spans="2:15" ht="15" x14ac:dyDescent="0.25">
      <c r="B135" s="44"/>
      <c r="D135" s="45"/>
      <c r="E135" s="42"/>
      <c r="F135" s="42"/>
      <c r="G135" s="42"/>
      <c r="H135" s="42"/>
      <c r="I135" s="42"/>
      <c r="J135" s="43"/>
      <c r="K135" s="42"/>
      <c r="L135" s="42"/>
      <c r="M135" s="42"/>
      <c r="N135" s="42"/>
      <c r="O135" s="42"/>
    </row>
    <row r="136" spans="2:15" ht="15" x14ac:dyDescent="0.25">
      <c r="B136" s="44"/>
      <c r="D136" s="45"/>
      <c r="E136" s="42"/>
      <c r="F136" s="42"/>
      <c r="G136" s="42"/>
      <c r="H136" s="42"/>
      <c r="I136" s="42"/>
      <c r="J136" s="43"/>
      <c r="K136" s="42"/>
      <c r="L136" s="42"/>
      <c r="M136" s="42"/>
      <c r="N136" s="42"/>
      <c r="O136" s="42"/>
    </row>
    <row r="137" spans="2:15" ht="15" x14ac:dyDescent="0.25">
      <c r="B137" s="44"/>
      <c r="D137" s="45"/>
      <c r="E137" s="42"/>
      <c r="F137" s="42"/>
      <c r="G137" s="42"/>
      <c r="H137" s="42"/>
      <c r="I137" s="42"/>
      <c r="J137" s="43"/>
      <c r="K137" s="42"/>
      <c r="L137" s="42"/>
      <c r="M137" s="42"/>
      <c r="N137" s="42"/>
      <c r="O137" s="42"/>
    </row>
    <row r="138" spans="2:15" ht="15" x14ac:dyDescent="0.25">
      <c r="B138" s="44"/>
      <c r="D138" s="45"/>
      <c r="E138" s="42"/>
      <c r="F138" s="42"/>
      <c r="G138" s="42"/>
      <c r="H138" s="42"/>
      <c r="I138" s="42"/>
      <c r="J138" s="43"/>
      <c r="K138" s="42"/>
      <c r="L138" s="42"/>
      <c r="M138" s="42"/>
      <c r="N138" s="42"/>
      <c r="O138" s="42"/>
    </row>
    <row r="139" spans="2:15" ht="15" x14ac:dyDescent="0.25">
      <c r="B139" s="44"/>
      <c r="D139" s="45"/>
      <c r="E139" s="42"/>
      <c r="F139" s="42"/>
      <c r="G139" s="42"/>
      <c r="H139" s="42"/>
      <c r="I139" s="42"/>
      <c r="J139" s="43"/>
      <c r="K139" s="42"/>
      <c r="L139" s="42"/>
      <c r="M139" s="42"/>
      <c r="N139" s="42"/>
      <c r="O139" s="42"/>
    </row>
    <row r="140" spans="2:15" ht="15" x14ac:dyDescent="0.25">
      <c r="B140" s="44"/>
      <c r="D140" s="45"/>
      <c r="E140" s="42"/>
      <c r="F140" s="42"/>
      <c r="G140" s="42"/>
      <c r="H140" s="42"/>
      <c r="I140" s="42"/>
      <c r="J140" s="43"/>
      <c r="K140" s="42"/>
      <c r="L140" s="42"/>
      <c r="M140" s="42"/>
      <c r="N140" s="42"/>
      <c r="O140" s="42"/>
    </row>
    <row r="141" spans="2:15" ht="15" x14ac:dyDescent="0.25">
      <c r="B141" s="44"/>
      <c r="D141" s="45"/>
      <c r="E141" s="42"/>
      <c r="F141" s="42"/>
      <c r="G141" s="42"/>
      <c r="H141" s="42"/>
      <c r="I141" s="42"/>
      <c r="J141" s="43"/>
      <c r="K141" s="42"/>
      <c r="L141" s="42"/>
      <c r="M141" s="42"/>
      <c r="N141" s="42"/>
      <c r="O141" s="42"/>
    </row>
    <row r="142" spans="2:15" ht="15" x14ac:dyDescent="0.25">
      <c r="B142" s="44"/>
      <c r="D142" s="45"/>
      <c r="E142" s="42"/>
      <c r="F142" s="42"/>
      <c r="G142" s="42"/>
      <c r="H142" s="42"/>
      <c r="I142" s="42"/>
      <c r="J142" s="43"/>
      <c r="K142" s="42"/>
      <c r="L142" s="42"/>
      <c r="M142" s="42"/>
      <c r="N142" s="42"/>
      <c r="O142" s="42"/>
    </row>
    <row r="143" spans="2:15" ht="15" x14ac:dyDescent="0.25">
      <c r="B143" s="44"/>
      <c r="D143" s="45"/>
      <c r="E143" s="42"/>
      <c r="F143" s="42"/>
      <c r="G143" s="42"/>
      <c r="H143" s="42"/>
      <c r="I143" s="42"/>
      <c r="J143" s="43"/>
      <c r="K143" s="42"/>
      <c r="L143" s="42"/>
      <c r="M143" s="42"/>
      <c r="N143" s="42"/>
      <c r="O143" s="42"/>
    </row>
    <row r="144" spans="2:15" ht="15" x14ac:dyDescent="0.25">
      <c r="B144" s="44"/>
      <c r="D144" s="45"/>
      <c r="E144" s="42"/>
      <c r="F144" s="42"/>
      <c r="G144" s="42"/>
      <c r="H144" s="42"/>
      <c r="I144" s="42"/>
      <c r="J144" s="43"/>
      <c r="K144" s="42"/>
      <c r="L144" s="42"/>
      <c r="M144" s="42"/>
      <c r="N144" s="42"/>
      <c r="O144" s="42"/>
    </row>
    <row r="145" spans="2:15" ht="15" x14ac:dyDescent="0.25">
      <c r="B145" s="44"/>
      <c r="D145" s="45"/>
      <c r="E145" s="42"/>
      <c r="F145" s="42"/>
      <c r="G145" s="42"/>
      <c r="H145" s="42"/>
      <c r="I145" s="42"/>
      <c r="J145" s="43"/>
      <c r="K145" s="42"/>
      <c r="L145" s="42"/>
      <c r="M145" s="42"/>
      <c r="N145" s="42"/>
      <c r="O145" s="42"/>
    </row>
    <row r="146" spans="2:15" ht="15" x14ac:dyDescent="0.25">
      <c r="B146" s="44"/>
      <c r="D146" s="45"/>
      <c r="E146" s="42"/>
      <c r="F146" s="42"/>
      <c r="G146" s="42"/>
      <c r="H146" s="42"/>
      <c r="I146" s="42"/>
      <c r="J146" s="43"/>
      <c r="K146" s="42"/>
      <c r="L146" s="42"/>
      <c r="M146" s="42"/>
      <c r="N146" s="42"/>
      <c r="O146" s="42"/>
    </row>
    <row r="147" spans="2:15" ht="15" x14ac:dyDescent="0.25">
      <c r="B147" s="44"/>
      <c r="D147" s="45"/>
      <c r="E147" s="42"/>
      <c r="F147" s="42"/>
      <c r="G147" s="42"/>
      <c r="H147" s="42"/>
      <c r="I147" s="42"/>
      <c r="J147" s="43"/>
      <c r="K147" s="42"/>
      <c r="L147" s="42"/>
      <c r="M147" s="42"/>
      <c r="N147" s="42"/>
      <c r="O147" s="42"/>
    </row>
    <row r="148" spans="2:15" ht="15" x14ac:dyDescent="0.25">
      <c r="B148" s="44"/>
      <c r="D148" s="45"/>
      <c r="E148" s="42"/>
      <c r="F148" s="42"/>
      <c r="G148" s="42"/>
      <c r="H148" s="42"/>
      <c r="I148" s="42"/>
      <c r="J148" s="43"/>
      <c r="K148" s="42"/>
      <c r="L148" s="42"/>
      <c r="M148" s="42"/>
      <c r="N148" s="42"/>
      <c r="O148" s="42"/>
    </row>
    <row r="149" spans="2:15" ht="15" x14ac:dyDescent="0.25">
      <c r="B149" s="44"/>
      <c r="D149" s="45"/>
      <c r="E149" s="42"/>
      <c r="F149" s="42"/>
      <c r="G149" s="42"/>
      <c r="H149" s="42"/>
      <c r="I149" s="42"/>
      <c r="J149" s="43"/>
      <c r="K149" s="42"/>
      <c r="L149" s="42"/>
      <c r="M149" s="42"/>
      <c r="N149" s="42"/>
      <c r="O149" s="42"/>
    </row>
    <row r="150" spans="2:15" ht="15" x14ac:dyDescent="0.25">
      <c r="B150" s="44"/>
      <c r="D150" s="45"/>
      <c r="E150" s="42"/>
      <c r="F150" s="42"/>
      <c r="G150" s="42"/>
      <c r="H150" s="42"/>
      <c r="I150" s="42"/>
      <c r="J150" s="43"/>
      <c r="K150" s="42"/>
      <c r="L150" s="42"/>
      <c r="M150" s="42"/>
      <c r="N150" s="42"/>
      <c r="O150" s="42"/>
    </row>
    <row r="151" spans="2:15" ht="15" x14ac:dyDescent="0.25">
      <c r="B151" s="44"/>
      <c r="D151" s="45"/>
      <c r="E151" s="42"/>
      <c r="F151" s="42"/>
      <c r="G151" s="42"/>
      <c r="H151" s="42"/>
      <c r="I151" s="42"/>
      <c r="J151" s="43"/>
      <c r="K151" s="42"/>
      <c r="L151" s="42"/>
      <c r="M151" s="42"/>
      <c r="N151" s="42"/>
      <c r="O151" s="42"/>
    </row>
    <row r="152" spans="2:15" ht="15" x14ac:dyDescent="0.25">
      <c r="B152" s="44"/>
      <c r="D152" s="45"/>
      <c r="E152" s="42"/>
      <c r="F152" s="42"/>
      <c r="G152" s="42"/>
      <c r="H152" s="42"/>
      <c r="I152" s="42"/>
      <c r="J152" s="43"/>
      <c r="K152" s="42"/>
      <c r="L152" s="42"/>
      <c r="M152" s="42"/>
      <c r="N152" s="42"/>
      <c r="O152" s="42"/>
    </row>
    <row r="153" spans="2:15" ht="15" x14ac:dyDescent="0.25">
      <c r="B153" s="44"/>
      <c r="D153" s="45"/>
      <c r="E153" s="42"/>
      <c r="F153" s="42"/>
      <c r="G153" s="42"/>
      <c r="H153" s="42"/>
      <c r="I153" s="42"/>
      <c r="J153" s="43"/>
      <c r="K153" s="42"/>
      <c r="L153" s="42"/>
      <c r="M153" s="42"/>
      <c r="N153" s="42"/>
      <c r="O153" s="42"/>
    </row>
    <row r="154" spans="2:15" ht="15" x14ac:dyDescent="0.25">
      <c r="B154" s="44"/>
      <c r="D154" s="45"/>
      <c r="E154" s="42"/>
      <c r="F154" s="42"/>
      <c r="G154" s="42"/>
      <c r="H154" s="42"/>
      <c r="I154" s="42"/>
      <c r="J154" s="43"/>
      <c r="K154" s="42"/>
      <c r="L154" s="42"/>
      <c r="M154" s="42"/>
      <c r="N154" s="42"/>
      <c r="O154" s="42"/>
    </row>
    <row r="155" spans="2:15" ht="15" x14ac:dyDescent="0.25">
      <c r="B155" s="44"/>
      <c r="D155" s="45"/>
      <c r="E155" s="42"/>
      <c r="F155" s="42"/>
      <c r="G155" s="42"/>
      <c r="H155" s="42"/>
      <c r="I155" s="42"/>
      <c r="J155" s="43"/>
      <c r="K155" s="42"/>
      <c r="L155" s="42"/>
      <c r="M155" s="42"/>
      <c r="N155" s="42"/>
      <c r="O155" s="42"/>
    </row>
    <row r="156" spans="2:15" ht="15" x14ac:dyDescent="0.25">
      <c r="B156" s="44"/>
      <c r="D156" s="45"/>
      <c r="E156" s="42"/>
      <c r="F156" s="42"/>
      <c r="G156" s="42"/>
      <c r="H156" s="42"/>
      <c r="I156" s="42"/>
      <c r="J156" s="43"/>
      <c r="K156" s="42"/>
      <c r="L156" s="42"/>
      <c r="M156" s="42"/>
      <c r="N156" s="42"/>
      <c r="O156" s="42"/>
    </row>
    <row r="157" spans="2:15" ht="15" x14ac:dyDescent="0.25">
      <c r="B157" s="44"/>
      <c r="D157" s="45"/>
      <c r="E157" s="42"/>
      <c r="F157" s="42"/>
      <c r="G157" s="42"/>
      <c r="H157" s="42"/>
      <c r="I157" s="42"/>
      <c r="J157" s="43"/>
      <c r="K157" s="42"/>
      <c r="L157" s="42"/>
      <c r="M157" s="42"/>
      <c r="N157" s="42"/>
      <c r="O157" s="42"/>
    </row>
    <row r="158" spans="2:15" ht="15" x14ac:dyDescent="0.25">
      <c r="B158" s="44"/>
      <c r="D158" s="45"/>
      <c r="E158" s="42"/>
      <c r="F158" s="42"/>
      <c r="G158" s="42"/>
      <c r="H158" s="42"/>
      <c r="I158" s="42"/>
      <c r="J158" s="43"/>
      <c r="K158" s="42"/>
      <c r="L158" s="42"/>
      <c r="M158" s="42"/>
      <c r="N158" s="42"/>
      <c r="O158" s="42"/>
    </row>
    <row r="159" spans="2:15" ht="15" x14ac:dyDescent="0.25">
      <c r="B159" s="44"/>
      <c r="D159" s="45"/>
      <c r="E159" s="42"/>
      <c r="F159" s="42"/>
      <c r="G159" s="42"/>
      <c r="H159" s="42"/>
      <c r="I159" s="42"/>
      <c r="J159" s="43"/>
      <c r="K159" s="42"/>
      <c r="L159" s="42"/>
      <c r="M159" s="42"/>
      <c r="N159" s="42"/>
      <c r="O159" s="42"/>
    </row>
    <row r="160" spans="2:15" ht="15" x14ac:dyDescent="0.25">
      <c r="B160" s="44"/>
      <c r="D160" s="45"/>
      <c r="E160" s="42"/>
      <c r="F160" s="42"/>
      <c r="G160" s="42"/>
      <c r="H160" s="42"/>
      <c r="I160" s="42"/>
      <c r="J160" s="43"/>
      <c r="K160" s="42"/>
      <c r="L160" s="42"/>
      <c r="M160" s="42"/>
      <c r="N160" s="42"/>
      <c r="O160" s="42"/>
    </row>
    <row r="161" spans="2:15" ht="15" x14ac:dyDescent="0.25">
      <c r="B161" s="44"/>
      <c r="D161" s="45"/>
      <c r="E161" s="42"/>
      <c r="F161" s="42"/>
      <c r="G161" s="42"/>
      <c r="H161" s="42"/>
      <c r="I161" s="42"/>
      <c r="J161" s="43"/>
      <c r="K161" s="42"/>
      <c r="L161" s="42"/>
      <c r="M161" s="42"/>
      <c r="N161" s="42"/>
      <c r="O161" s="42"/>
    </row>
    <row r="162" spans="2:15" ht="15" x14ac:dyDescent="0.25">
      <c r="B162" s="44"/>
      <c r="D162" s="45"/>
      <c r="E162" s="42"/>
      <c r="F162" s="42"/>
      <c r="G162" s="42"/>
      <c r="H162" s="42"/>
      <c r="I162" s="42"/>
      <c r="J162" s="43"/>
      <c r="K162" s="42"/>
      <c r="L162" s="42"/>
      <c r="M162" s="42"/>
      <c r="N162" s="42"/>
      <c r="O162" s="42"/>
    </row>
    <row r="163" spans="2:15" ht="15" x14ac:dyDescent="0.25">
      <c r="B163" s="44"/>
      <c r="D163" s="45"/>
      <c r="E163" s="42"/>
      <c r="F163" s="42"/>
      <c r="G163" s="42"/>
      <c r="H163" s="42"/>
      <c r="I163" s="42"/>
      <c r="J163" s="43"/>
      <c r="K163" s="42"/>
      <c r="L163" s="42"/>
      <c r="M163" s="42"/>
      <c r="N163" s="42"/>
      <c r="O163" s="42"/>
    </row>
    <row r="164" spans="2:15" ht="15" x14ac:dyDescent="0.25">
      <c r="B164" s="44"/>
      <c r="D164" s="45"/>
      <c r="E164" s="42"/>
      <c r="F164" s="42"/>
      <c r="G164" s="42"/>
      <c r="H164" s="42"/>
      <c r="I164" s="42"/>
      <c r="J164" s="43"/>
      <c r="K164" s="42"/>
      <c r="L164" s="42"/>
      <c r="M164" s="42"/>
      <c r="N164" s="42"/>
      <c r="O164" s="42"/>
    </row>
    <row r="165" spans="2:15" ht="15" x14ac:dyDescent="0.25">
      <c r="B165" s="44"/>
      <c r="D165" s="45"/>
      <c r="E165" s="42"/>
      <c r="F165" s="42"/>
      <c r="G165" s="42"/>
      <c r="H165" s="42"/>
      <c r="I165" s="42"/>
      <c r="J165" s="43"/>
      <c r="K165" s="42"/>
      <c r="L165" s="42"/>
      <c r="M165" s="42"/>
      <c r="N165" s="42"/>
      <c r="O165" s="42"/>
    </row>
    <row r="166" spans="2:15" ht="15" x14ac:dyDescent="0.25">
      <c r="B166" s="44"/>
      <c r="D166" s="45"/>
      <c r="E166" s="42"/>
      <c r="F166" s="42"/>
      <c r="G166" s="42"/>
      <c r="H166" s="42"/>
      <c r="I166" s="42"/>
      <c r="J166" s="43"/>
      <c r="K166" s="42"/>
      <c r="L166" s="42"/>
      <c r="M166" s="42"/>
      <c r="N166" s="42"/>
      <c r="O166" s="42"/>
    </row>
    <row r="167" spans="2:15" ht="15" x14ac:dyDescent="0.25">
      <c r="B167" s="44"/>
      <c r="D167" s="45"/>
      <c r="E167" s="42"/>
      <c r="F167" s="42"/>
      <c r="G167" s="42"/>
      <c r="H167" s="42"/>
      <c r="I167" s="42"/>
      <c r="J167" s="43"/>
      <c r="K167" s="42"/>
      <c r="L167" s="42"/>
      <c r="M167" s="42"/>
      <c r="N167" s="42"/>
      <c r="O167" s="42"/>
    </row>
    <row r="168" spans="2:15" ht="15" x14ac:dyDescent="0.25">
      <c r="B168" s="44"/>
      <c r="D168" s="45"/>
      <c r="E168" s="42"/>
      <c r="F168" s="42"/>
      <c r="G168" s="42"/>
      <c r="H168" s="42"/>
      <c r="I168" s="42"/>
      <c r="J168" s="43"/>
      <c r="K168" s="42"/>
      <c r="L168" s="42"/>
      <c r="M168" s="42"/>
      <c r="N168" s="42"/>
      <c r="O168" s="42"/>
    </row>
    <row r="169" spans="2:15" ht="15" x14ac:dyDescent="0.25">
      <c r="B169" s="44"/>
      <c r="D169" s="45"/>
      <c r="E169" s="42"/>
      <c r="F169" s="42"/>
      <c r="G169" s="42"/>
      <c r="H169" s="42"/>
      <c r="I169" s="42"/>
      <c r="J169" s="43"/>
      <c r="K169" s="42"/>
      <c r="L169" s="42"/>
      <c r="M169" s="42"/>
      <c r="N169" s="42"/>
      <c r="O169" s="42"/>
    </row>
    <row r="170" spans="2:15" ht="15" x14ac:dyDescent="0.25">
      <c r="B170" s="44"/>
      <c r="D170" s="45"/>
      <c r="E170" s="42"/>
      <c r="F170" s="42"/>
      <c r="G170" s="42"/>
      <c r="H170" s="42"/>
      <c r="I170" s="42"/>
      <c r="J170" s="43"/>
      <c r="K170" s="42"/>
      <c r="L170" s="42"/>
      <c r="M170" s="42"/>
      <c r="N170" s="42"/>
      <c r="O170" s="42"/>
    </row>
    <row r="171" spans="2:15" ht="15" x14ac:dyDescent="0.25">
      <c r="B171" s="44"/>
      <c r="D171" s="45"/>
      <c r="E171" s="42"/>
      <c r="F171" s="42"/>
      <c r="G171" s="42"/>
      <c r="H171" s="42"/>
      <c r="I171" s="42"/>
      <c r="J171" s="43"/>
      <c r="K171" s="42"/>
      <c r="L171" s="42"/>
      <c r="M171" s="42"/>
      <c r="N171" s="42"/>
      <c r="O171" s="42"/>
    </row>
    <row r="172" spans="2:15" ht="15" x14ac:dyDescent="0.25">
      <c r="B172" s="44"/>
      <c r="D172" s="45"/>
      <c r="E172" s="42"/>
      <c r="F172" s="42"/>
      <c r="G172" s="42"/>
      <c r="H172" s="42"/>
      <c r="I172" s="42"/>
      <c r="J172" s="43"/>
      <c r="K172" s="42"/>
      <c r="L172" s="42"/>
      <c r="M172" s="42"/>
      <c r="N172" s="42"/>
      <c r="O172" s="42"/>
    </row>
    <row r="173" spans="2:15" ht="15" x14ac:dyDescent="0.25">
      <c r="B173" s="44"/>
      <c r="D173" s="45"/>
      <c r="E173" s="42"/>
      <c r="F173" s="42"/>
      <c r="G173" s="42"/>
      <c r="H173" s="42"/>
      <c r="I173" s="42"/>
      <c r="J173" s="43"/>
      <c r="K173" s="42"/>
      <c r="L173" s="42"/>
      <c r="M173" s="42"/>
      <c r="N173" s="42"/>
      <c r="O173" s="42"/>
    </row>
    <row r="174" spans="2:15" ht="15" x14ac:dyDescent="0.25">
      <c r="B174" s="44"/>
      <c r="D174" s="45"/>
      <c r="E174" s="42"/>
      <c r="F174" s="42"/>
      <c r="G174" s="42"/>
      <c r="H174" s="42"/>
      <c r="I174" s="42"/>
      <c r="J174" s="43"/>
      <c r="K174" s="42"/>
      <c r="L174" s="42"/>
      <c r="M174" s="42"/>
      <c r="N174" s="42"/>
      <c r="O174" s="42"/>
    </row>
    <row r="175" spans="2:15" ht="15" x14ac:dyDescent="0.25">
      <c r="B175" s="44"/>
      <c r="D175" s="45"/>
      <c r="E175" s="42"/>
      <c r="F175" s="42"/>
      <c r="G175" s="42"/>
      <c r="H175" s="42"/>
      <c r="I175" s="42"/>
      <c r="J175" s="43"/>
      <c r="K175" s="42"/>
      <c r="L175" s="42"/>
      <c r="M175" s="42"/>
      <c r="N175" s="42"/>
      <c r="O175" s="42"/>
    </row>
    <row r="176" spans="2:15" ht="15" x14ac:dyDescent="0.25">
      <c r="B176" s="44"/>
      <c r="D176" s="45"/>
      <c r="E176" s="42"/>
      <c r="F176" s="42"/>
      <c r="G176" s="42"/>
      <c r="H176" s="42"/>
      <c r="I176" s="42"/>
      <c r="J176" s="43"/>
      <c r="K176" s="42"/>
      <c r="L176" s="42"/>
      <c r="M176" s="42"/>
      <c r="N176" s="42"/>
      <c r="O176" s="42"/>
    </row>
    <row r="177" spans="2:15" ht="15" x14ac:dyDescent="0.25">
      <c r="B177" s="44"/>
      <c r="D177" s="45"/>
      <c r="E177" s="42"/>
      <c r="F177" s="42"/>
      <c r="G177" s="42"/>
      <c r="H177" s="42"/>
      <c r="I177" s="42"/>
      <c r="J177" s="43"/>
      <c r="K177" s="42"/>
      <c r="L177" s="42"/>
      <c r="M177" s="42"/>
      <c r="N177" s="42"/>
      <c r="O177" s="42"/>
    </row>
    <row r="178" spans="2:15" ht="15" x14ac:dyDescent="0.25">
      <c r="B178" s="44"/>
      <c r="D178" s="45"/>
      <c r="E178" s="42"/>
      <c r="F178" s="42"/>
      <c r="G178" s="42"/>
      <c r="H178" s="42"/>
      <c r="I178" s="42"/>
      <c r="J178" s="43"/>
      <c r="K178" s="42"/>
      <c r="L178" s="42"/>
      <c r="M178" s="42"/>
      <c r="N178" s="42"/>
      <c r="O178" s="42"/>
    </row>
    <row r="179" spans="2:15" ht="15" x14ac:dyDescent="0.25">
      <c r="B179" s="44"/>
      <c r="D179" s="45"/>
      <c r="E179" s="42"/>
      <c r="F179" s="42"/>
      <c r="G179" s="42"/>
      <c r="H179" s="42"/>
      <c r="I179" s="42"/>
      <c r="J179" s="43"/>
      <c r="K179" s="42"/>
      <c r="L179" s="42"/>
      <c r="M179" s="42"/>
      <c r="N179" s="42"/>
      <c r="O179" s="42"/>
    </row>
    <row r="180" spans="2:15" ht="15" x14ac:dyDescent="0.25">
      <c r="B180" s="44"/>
      <c r="D180" s="45"/>
      <c r="E180" s="42"/>
      <c r="F180" s="42"/>
      <c r="G180" s="42"/>
      <c r="H180" s="42"/>
      <c r="I180" s="42"/>
      <c r="J180" s="43"/>
      <c r="K180" s="42"/>
      <c r="L180" s="42"/>
      <c r="M180" s="42"/>
      <c r="N180" s="42"/>
      <c r="O180" s="42"/>
    </row>
    <row r="181" spans="2:15" ht="15" x14ac:dyDescent="0.25">
      <c r="B181" s="44"/>
      <c r="D181" s="45"/>
      <c r="E181" s="42"/>
      <c r="F181" s="42"/>
      <c r="G181" s="42"/>
      <c r="H181" s="42"/>
      <c r="I181" s="42"/>
      <c r="J181" s="43"/>
      <c r="K181" s="42"/>
      <c r="L181" s="42"/>
      <c r="M181" s="42"/>
      <c r="N181" s="42"/>
      <c r="O181" s="42"/>
    </row>
    <row r="182" spans="2:15" ht="15" x14ac:dyDescent="0.25">
      <c r="B182" s="44"/>
      <c r="D182" s="45"/>
      <c r="E182" s="42"/>
      <c r="F182" s="42"/>
      <c r="G182" s="42"/>
      <c r="H182" s="42"/>
      <c r="I182" s="42"/>
      <c r="J182" s="43"/>
      <c r="K182" s="42"/>
      <c r="L182" s="42"/>
      <c r="M182" s="42"/>
      <c r="N182" s="42"/>
      <c r="O182" s="42"/>
    </row>
    <row r="183" spans="2:15" ht="15" x14ac:dyDescent="0.25">
      <c r="B183" s="44"/>
      <c r="D183" s="45"/>
      <c r="E183" s="42"/>
      <c r="F183" s="42"/>
      <c r="G183" s="42"/>
      <c r="H183" s="42"/>
      <c r="I183" s="42"/>
      <c r="J183" s="43"/>
      <c r="K183" s="42"/>
      <c r="L183" s="42"/>
      <c r="M183" s="42"/>
      <c r="N183" s="42"/>
      <c r="O183" s="42"/>
    </row>
    <row r="184" spans="2:15" ht="15" x14ac:dyDescent="0.25">
      <c r="B184" s="44"/>
      <c r="D184" s="45"/>
      <c r="E184" s="42"/>
      <c r="F184" s="42"/>
      <c r="G184" s="42"/>
      <c r="H184" s="42"/>
      <c r="I184" s="42"/>
      <c r="J184" s="43"/>
      <c r="K184" s="42"/>
      <c r="L184" s="42"/>
      <c r="M184" s="42"/>
      <c r="N184" s="42"/>
      <c r="O184" s="42"/>
    </row>
    <row r="185" spans="2:15" ht="15" x14ac:dyDescent="0.25">
      <c r="B185" s="44"/>
      <c r="D185" s="45"/>
      <c r="E185" s="42"/>
      <c r="F185" s="42"/>
      <c r="G185" s="42"/>
      <c r="H185" s="42"/>
      <c r="I185" s="42"/>
      <c r="J185" s="43"/>
      <c r="K185" s="42"/>
      <c r="L185" s="42"/>
      <c r="M185" s="42"/>
      <c r="N185" s="42"/>
      <c r="O185" s="42"/>
    </row>
    <row r="186" spans="2:15" ht="15" x14ac:dyDescent="0.25">
      <c r="B186" s="44"/>
      <c r="D186" s="45"/>
      <c r="E186" s="42"/>
      <c r="F186" s="42"/>
      <c r="G186" s="42"/>
      <c r="H186" s="42"/>
      <c r="I186" s="42"/>
      <c r="J186" s="43"/>
      <c r="K186" s="42"/>
      <c r="L186" s="42"/>
      <c r="M186" s="42"/>
      <c r="N186" s="42"/>
      <c r="O186" s="42"/>
    </row>
    <row r="187" spans="2:15" ht="15" x14ac:dyDescent="0.25">
      <c r="B187" s="44"/>
      <c r="D187" s="45"/>
      <c r="E187" s="42"/>
      <c r="F187" s="42"/>
      <c r="G187" s="42"/>
      <c r="H187" s="42"/>
      <c r="I187" s="42"/>
      <c r="J187" s="43"/>
      <c r="K187" s="42"/>
      <c r="L187" s="42"/>
      <c r="M187" s="42"/>
      <c r="N187" s="42"/>
      <c r="O187" s="42"/>
    </row>
    <row r="188" spans="2:15" ht="15" x14ac:dyDescent="0.25">
      <c r="B188" s="44"/>
      <c r="D188" s="45"/>
      <c r="E188" s="42"/>
      <c r="F188" s="42"/>
      <c r="G188" s="42"/>
      <c r="H188" s="42"/>
      <c r="I188" s="42"/>
      <c r="J188" s="43"/>
      <c r="K188" s="42"/>
      <c r="L188" s="42"/>
      <c r="M188" s="42"/>
      <c r="N188" s="42"/>
      <c r="O188" s="42"/>
    </row>
    <row r="189" spans="2:15" ht="15" x14ac:dyDescent="0.25">
      <c r="B189" s="44"/>
      <c r="D189" s="45"/>
      <c r="E189" s="42"/>
      <c r="F189" s="42"/>
      <c r="G189" s="42"/>
      <c r="H189" s="42"/>
      <c r="I189" s="42"/>
      <c r="J189" s="43"/>
      <c r="K189" s="42"/>
      <c r="L189" s="42"/>
      <c r="M189" s="42"/>
      <c r="N189" s="42"/>
      <c r="O189" s="42"/>
    </row>
    <row r="190" spans="2:15" ht="15" x14ac:dyDescent="0.25">
      <c r="B190" s="44"/>
      <c r="D190" s="45"/>
      <c r="E190" s="42"/>
      <c r="F190" s="42"/>
      <c r="G190" s="42"/>
      <c r="H190" s="42"/>
      <c r="I190" s="42"/>
      <c r="J190" s="43"/>
      <c r="K190" s="42"/>
      <c r="L190" s="42"/>
      <c r="M190" s="42"/>
      <c r="N190" s="42"/>
      <c r="O190" s="42"/>
    </row>
    <row r="191" spans="2:15" ht="15" x14ac:dyDescent="0.25">
      <c r="B191" s="44"/>
      <c r="D191" s="45"/>
      <c r="E191" s="42"/>
      <c r="F191" s="42"/>
      <c r="G191" s="42"/>
      <c r="H191" s="42"/>
      <c r="I191" s="42"/>
      <c r="J191" s="43"/>
      <c r="K191" s="42"/>
      <c r="L191" s="42"/>
      <c r="M191" s="42"/>
      <c r="N191" s="42"/>
      <c r="O191" s="42"/>
    </row>
    <row r="192" spans="2:15" ht="15" x14ac:dyDescent="0.25">
      <c r="B192" s="44"/>
      <c r="D192" s="45"/>
      <c r="E192" s="42"/>
      <c r="F192" s="42"/>
      <c r="G192" s="42"/>
      <c r="H192" s="42"/>
      <c r="I192" s="42"/>
      <c r="J192" s="43"/>
      <c r="K192" s="42"/>
      <c r="L192" s="42"/>
      <c r="M192" s="42"/>
      <c r="N192" s="42"/>
      <c r="O192" s="42"/>
    </row>
    <row r="193" spans="2:15" ht="15" x14ac:dyDescent="0.25">
      <c r="B193" s="44"/>
      <c r="D193" s="45"/>
      <c r="E193" s="42"/>
      <c r="F193" s="42"/>
      <c r="G193" s="42"/>
      <c r="H193" s="42"/>
      <c r="I193" s="42"/>
      <c r="J193" s="43"/>
      <c r="K193" s="42"/>
      <c r="L193" s="42"/>
      <c r="M193" s="42"/>
      <c r="N193" s="42"/>
      <c r="O193" s="42"/>
    </row>
    <row r="194" spans="2:15" ht="15" x14ac:dyDescent="0.25">
      <c r="B194" s="44"/>
      <c r="D194" s="45"/>
      <c r="E194" s="42"/>
      <c r="F194" s="42"/>
      <c r="G194" s="42"/>
      <c r="H194" s="42"/>
      <c r="I194" s="42"/>
      <c r="J194" s="43"/>
      <c r="K194" s="42"/>
      <c r="L194" s="42"/>
      <c r="M194" s="42"/>
      <c r="N194" s="42"/>
      <c r="O194" s="42"/>
    </row>
    <row r="195" spans="2:15" ht="15" x14ac:dyDescent="0.25">
      <c r="B195" s="44"/>
      <c r="D195" s="45"/>
      <c r="E195" s="42"/>
      <c r="F195" s="42"/>
      <c r="G195" s="42"/>
      <c r="H195" s="42"/>
      <c r="I195" s="42"/>
      <c r="J195" s="43"/>
      <c r="K195" s="42"/>
      <c r="L195" s="42"/>
      <c r="M195" s="42"/>
      <c r="N195" s="42"/>
      <c r="O195" s="42"/>
    </row>
    <row r="196" spans="2:15" ht="15" x14ac:dyDescent="0.25">
      <c r="B196" s="44"/>
      <c r="D196" s="45"/>
      <c r="E196" s="42"/>
      <c r="F196" s="42"/>
      <c r="G196" s="42"/>
      <c r="H196" s="42"/>
      <c r="I196" s="42"/>
      <c r="J196" s="43"/>
      <c r="K196" s="42"/>
      <c r="L196" s="42"/>
      <c r="M196" s="42"/>
      <c r="N196" s="42"/>
      <c r="O196" s="42"/>
    </row>
    <row r="197" spans="2:15" ht="15" x14ac:dyDescent="0.25">
      <c r="B197" s="44"/>
      <c r="D197" s="45"/>
      <c r="E197" s="42"/>
      <c r="F197" s="42"/>
      <c r="G197" s="42"/>
      <c r="H197" s="42"/>
      <c r="I197" s="42"/>
      <c r="J197" s="43"/>
      <c r="K197" s="42"/>
      <c r="L197" s="42"/>
      <c r="M197" s="42"/>
      <c r="N197" s="42"/>
      <c r="O197" s="42"/>
    </row>
    <row r="198" spans="2:15" ht="15" x14ac:dyDescent="0.25">
      <c r="B198" s="44"/>
      <c r="D198" s="45"/>
      <c r="E198" s="42"/>
      <c r="F198" s="42"/>
      <c r="G198" s="42"/>
      <c r="H198" s="42"/>
      <c r="I198" s="42"/>
      <c r="J198" s="43"/>
      <c r="K198" s="42"/>
      <c r="L198" s="42"/>
      <c r="M198" s="42"/>
      <c r="N198" s="42"/>
      <c r="O198" s="42"/>
    </row>
    <row r="199" spans="2:15" ht="15" x14ac:dyDescent="0.25">
      <c r="B199" s="44"/>
      <c r="D199" s="45"/>
      <c r="E199" s="42"/>
      <c r="F199" s="42"/>
      <c r="G199" s="42"/>
      <c r="H199" s="42"/>
      <c r="I199" s="42"/>
      <c r="J199" s="43"/>
      <c r="K199" s="42"/>
      <c r="L199" s="42"/>
      <c r="M199" s="42"/>
      <c r="N199" s="42"/>
      <c r="O199" s="42"/>
    </row>
    <row r="200" spans="2:15" ht="15" x14ac:dyDescent="0.25">
      <c r="B200" s="44"/>
      <c r="D200" s="45"/>
      <c r="E200" s="42"/>
      <c r="F200" s="42"/>
      <c r="G200" s="42"/>
      <c r="H200" s="42"/>
      <c r="I200" s="42"/>
      <c r="J200" s="43"/>
      <c r="K200" s="42"/>
      <c r="L200" s="42"/>
      <c r="M200" s="42"/>
      <c r="N200" s="42"/>
      <c r="O200" s="42"/>
    </row>
    <row r="201" spans="2:15" ht="15" x14ac:dyDescent="0.25">
      <c r="B201" s="44"/>
      <c r="D201" s="45"/>
      <c r="E201" s="42"/>
      <c r="F201" s="42"/>
      <c r="G201" s="42"/>
      <c r="H201" s="42"/>
      <c r="I201" s="42"/>
      <c r="J201" s="43"/>
      <c r="K201" s="42"/>
      <c r="L201" s="42"/>
      <c r="M201" s="42"/>
      <c r="N201" s="42"/>
      <c r="O201" s="42"/>
    </row>
    <row r="202" spans="2:15" ht="15" x14ac:dyDescent="0.25">
      <c r="B202" s="44"/>
      <c r="D202" s="45"/>
      <c r="E202" s="42"/>
      <c r="F202" s="42"/>
      <c r="G202" s="42"/>
      <c r="H202" s="42"/>
      <c r="I202" s="42"/>
      <c r="J202" s="43"/>
      <c r="K202" s="42"/>
      <c r="L202" s="42"/>
      <c r="M202" s="42"/>
      <c r="N202" s="42"/>
      <c r="O202" s="42"/>
    </row>
    <row r="203" spans="2:15" ht="15" x14ac:dyDescent="0.25">
      <c r="B203" s="44"/>
      <c r="D203" s="45"/>
      <c r="E203" s="42"/>
      <c r="F203" s="42"/>
      <c r="G203" s="42"/>
      <c r="H203" s="42"/>
      <c r="I203" s="42"/>
      <c r="J203" s="43"/>
      <c r="K203" s="42"/>
      <c r="L203" s="42"/>
      <c r="M203" s="42"/>
      <c r="N203" s="42"/>
      <c r="O203" s="42"/>
    </row>
    <row r="204" spans="2:15" ht="15" x14ac:dyDescent="0.25">
      <c r="B204" s="44"/>
      <c r="D204" s="45"/>
      <c r="E204" s="42"/>
      <c r="F204" s="42"/>
      <c r="G204" s="42"/>
      <c r="H204" s="42"/>
      <c r="I204" s="42"/>
      <c r="J204" s="43"/>
      <c r="K204" s="42"/>
      <c r="L204" s="42"/>
      <c r="M204" s="42"/>
      <c r="N204" s="42"/>
      <c r="O204" s="42"/>
    </row>
    <row r="205" spans="2:15" ht="15" x14ac:dyDescent="0.25">
      <c r="B205" s="44"/>
      <c r="D205" s="45"/>
      <c r="E205" s="42"/>
      <c r="F205" s="42"/>
      <c r="G205" s="42"/>
      <c r="H205" s="42"/>
      <c r="I205" s="42"/>
      <c r="J205" s="43"/>
      <c r="K205" s="42"/>
      <c r="L205" s="42"/>
      <c r="M205" s="42"/>
      <c r="N205" s="42"/>
      <c r="O205" s="42"/>
    </row>
    <row r="206" spans="2:15" ht="15" x14ac:dyDescent="0.25">
      <c r="B206" s="44"/>
      <c r="D206" s="45"/>
      <c r="E206" s="42"/>
      <c r="F206" s="42"/>
      <c r="G206" s="42"/>
      <c r="H206" s="42"/>
      <c r="I206" s="42"/>
      <c r="J206" s="43"/>
      <c r="K206" s="42"/>
      <c r="L206" s="42"/>
      <c r="M206" s="42"/>
      <c r="N206" s="42"/>
      <c r="O206" s="42"/>
    </row>
    <row r="207" spans="2:15" ht="15" x14ac:dyDescent="0.25">
      <c r="B207" s="44"/>
      <c r="D207" s="45"/>
      <c r="E207" s="42"/>
      <c r="F207" s="42"/>
      <c r="G207" s="42"/>
      <c r="H207" s="42"/>
      <c r="I207" s="42"/>
      <c r="J207" s="43"/>
      <c r="K207" s="42"/>
      <c r="L207" s="42"/>
      <c r="M207" s="42"/>
      <c r="N207" s="42"/>
      <c r="O207" s="42"/>
    </row>
    <row r="208" spans="2:15" ht="15" x14ac:dyDescent="0.25">
      <c r="B208" s="44"/>
      <c r="D208" s="45"/>
      <c r="E208" s="42"/>
      <c r="F208" s="42"/>
      <c r="G208" s="42"/>
      <c r="H208" s="42"/>
      <c r="I208" s="42"/>
      <c r="J208" s="43"/>
      <c r="K208" s="42"/>
      <c r="L208" s="42"/>
      <c r="M208" s="42"/>
      <c r="N208" s="42"/>
      <c r="O208" s="42"/>
    </row>
    <row r="209" spans="2:15" ht="15" x14ac:dyDescent="0.25">
      <c r="B209" s="44"/>
      <c r="D209" s="45"/>
      <c r="E209" s="42"/>
      <c r="F209" s="42"/>
      <c r="G209" s="42"/>
      <c r="H209" s="42"/>
      <c r="I209" s="42"/>
      <c r="J209" s="43"/>
      <c r="K209" s="42"/>
      <c r="L209" s="42"/>
      <c r="M209" s="42"/>
      <c r="N209" s="42"/>
      <c r="O209" s="42"/>
    </row>
    <row r="210" spans="2:15" ht="15" x14ac:dyDescent="0.25">
      <c r="B210" s="44"/>
      <c r="D210" s="45"/>
      <c r="E210" s="42"/>
      <c r="F210" s="42"/>
      <c r="G210" s="42"/>
      <c r="H210" s="42"/>
      <c r="I210" s="42"/>
      <c r="J210" s="43"/>
      <c r="K210" s="42"/>
      <c r="L210" s="42"/>
      <c r="M210" s="42"/>
      <c r="N210" s="42"/>
      <c r="O210" s="42"/>
    </row>
    <row r="211" spans="2:15" ht="15" x14ac:dyDescent="0.25">
      <c r="B211" s="44"/>
      <c r="D211" s="45"/>
      <c r="E211" s="42"/>
      <c r="F211" s="42"/>
      <c r="G211" s="42"/>
      <c r="H211" s="42"/>
      <c r="I211" s="42"/>
      <c r="J211" s="43"/>
      <c r="K211" s="42"/>
      <c r="L211" s="42"/>
      <c r="M211" s="42"/>
      <c r="N211" s="42"/>
      <c r="O211" s="42"/>
    </row>
    <row r="212" spans="2:15" ht="15" x14ac:dyDescent="0.25">
      <c r="B212" s="44"/>
      <c r="D212" s="45"/>
      <c r="E212" s="42"/>
      <c r="F212" s="42"/>
      <c r="G212" s="42"/>
      <c r="H212" s="42"/>
      <c r="I212" s="42"/>
      <c r="J212" s="43"/>
      <c r="K212" s="42"/>
      <c r="L212" s="42"/>
      <c r="M212" s="42"/>
      <c r="N212" s="42"/>
      <c r="O212" s="42"/>
    </row>
    <row r="213" spans="2:15" ht="15" x14ac:dyDescent="0.25">
      <c r="B213" s="44"/>
      <c r="D213" s="45"/>
      <c r="E213" s="42"/>
      <c r="F213" s="42"/>
      <c r="G213" s="42"/>
      <c r="H213" s="42"/>
      <c r="I213" s="42"/>
      <c r="J213" s="43"/>
      <c r="K213" s="42"/>
      <c r="L213" s="42"/>
      <c r="M213" s="42"/>
      <c r="N213" s="42"/>
      <c r="O213" s="42"/>
    </row>
    <row r="214" spans="2:15" ht="15" x14ac:dyDescent="0.25">
      <c r="B214" s="44"/>
      <c r="D214" s="45"/>
      <c r="E214" s="42"/>
      <c r="F214" s="42"/>
      <c r="G214" s="42"/>
      <c r="H214" s="42"/>
      <c r="I214" s="42"/>
      <c r="J214" s="43"/>
      <c r="K214" s="42"/>
      <c r="L214" s="42"/>
      <c r="M214" s="42"/>
      <c r="N214" s="42"/>
      <c r="O214" s="42"/>
    </row>
    <row r="215" spans="2:15" ht="15" x14ac:dyDescent="0.25">
      <c r="B215" s="44"/>
      <c r="D215" s="45"/>
      <c r="E215" s="42"/>
      <c r="F215" s="42"/>
      <c r="G215" s="42"/>
      <c r="H215" s="42"/>
      <c r="I215" s="42"/>
      <c r="J215" s="43"/>
      <c r="K215" s="42"/>
      <c r="L215" s="42"/>
      <c r="M215" s="42"/>
      <c r="N215" s="42"/>
      <c r="O215" s="42"/>
    </row>
    <row r="216" spans="2:15" ht="15" x14ac:dyDescent="0.25">
      <c r="B216" s="44"/>
      <c r="D216" s="45"/>
      <c r="E216" s="42"/>
      <c r="F216" s="42"/>
      <c r="G216" s="42"/>
      <c r="H216" s="42"/>
      <c r="I216" s="42"/>
      <c r="J216" s="43"/>
      <c r="K216" s="42"/>
      <c r="L216" s="42"/>
      <c r="M216" s="42"/>
      <c r="N216" s="42"/>
      <c r="O216" s="42"/>
    </row>
    <row r="217" spans="2:15" ht="15" x14ac:dyDescent="0.25">
      <c r="B217" s="44"/>
      <c r="D217" s="45"/>
      <c r="E217" s="42"/>
      <c r="F217" s="42"/>
      <c r="G217" s="42"/>
      <c r="H217" s="42"/>
      <c r="I217" s="42"/>
      <c r="J217" s="43"/>
      <c r="K217" s="42"/>
      <c r="L217" s="42"/>
      <c r="M217" s="42"/>
      <c r="N217" s="42"/>
      <c r="O217" s="42"/>
    </row>
    <row r="218" spans="2:15" ht="15" x14ac:dyDescent="0.25">
      <c r="B218" s="44"/>
      <c r="D218" s="45"/>
      <c r="E218" s="42"/>
      <c r="F218" s="42"/>
      <c r="G218" s="42"/>
      <c r="H218" s="42"/>
      <c r="I218" s="42"/>
      <c r="J218" s="43"/>
      <c r="K218" s="42"/>
      <c r="L218" s="42"/>
      <c r="M218" s="42"/>
      <c r="N218" s="42"/>
      <c r="O218" s="42"/>
    </row>
    <row r="219" spans="2:15" ht="15" x14ac:dyDescent="0.25">
      <c r="B219" s="44"/>
      <c r="D219" s="45"/>
      <c r="E219" s="42"/>
      <c r="F219" s="42"/>
      <c r="G219" s="42"/>
      <c r="H219" s="42"/>
      <c r="I219" s="42"/>
      <c r="J219" s="43"/>
      <c r="K219" s="42"/>
      <c r="L219" s="42"/>
      <c r="M219" s="42"/>
      <c r="N219" s="42"/>
      <c r="O219" s="42"/>
    </row>
    <row r="220" spans="2:15" ht="15" x14ac:dyDescent="0.25">
      <c r="B220" s="44"/>
      <c r="D220" s="45"/>
      <c r="E220" s="42"/>
      <c r="F220" s="42"/>
      <c r="G220" s="42"/>
      <c r="H220" s="42"/>
      <c r="I220" s="42"/>
      <c r="J220" s="43"/>
      <c r="K220" s="42"/>
      <c r="L220" s="42"/>
      <c r="M220" s="42"/>
      <c r="N220" s="42"/>
      <c r="O220" s="42"/>
    </row>
    <row r="221" spans="2:15" ht="15" x14ac:dyDescent="0.25">
      <c r="B221" s="44"/>
      <c r="D221" s="45"/>
      <c r="E221" s="42"/>
      <c r="F221" s="42"/>
      <c r="G221" s="42"/>
      <c r="H221" s="42"/>
      <c r="I221" s="42"/>
      <c r="J221" s="43"/>
      <c r="K221" s="42"/>
      <c r="L221" s="42"/>
      <c r="M221" s="42"/>
      <c r="N221" s="42"/>
      <c r="O221" s="42"/>
    </row>
    <row r="222" spans="2:15" ht="15" x14ac:dyDescent="0.25">
      <c r="B222" s="44"/>
      <c r="D222" s="45"/>
      <c r="E222" s="42"/>
      <c r="F222" s="42"/>
      <c r="G222" s="42"/>
      <c r="H222" s="42"/>
      <c r="I222" s="42"/>
      <c r="J222" s="43"/>
      <c r="K222" s="42"/>
      <c r="L222" s="42"/>
      <c r="M222" s="42"/>
      <c r="N222" s="42"/>
      <c r="O222" s="42"/>
    </row>
    <row r="223" spans="2:15" ht="15" x14ac:dyDescent="0.25">
      <c r="B223" s="44"/>
      <c r="D223" s="45"/>
      <c r="E223" s="42"/>
      <c r="F223" s="42"/>
      <c r="G223" s="42"/>
      <c r="H223" s="42"/>
      <c r="I223" s="42"/>
      <c r="J223" s="43"/>
      <c r="K223" s="42"/>
      <c r="L223" s="42"/>
      <c r="M223" s="42"/>
      <c r="N223" s="42"/>
      <c r="O223" s="42"/>
    </row>
    <row r="224" spans="2:15" ht="15" x14ac:dyDescent="0.25">
      <c r="B224" s="44"/>
      <c r="D224" s="45"/>
      <c r="E224" s="42"/>
      <c r="F224" s="42"/>
      <c r="G224" s="42"/>
      <c r="H224" s="42"/>
      <c r="I224" s="42"/>
      <c r="J224" s="43"/>
      <c r="K224" s="42"/>
      <c r="L224" s="42"/>
      <c r="M224" s="42"/>
      <c r="N224" s="42"/>
      <c r="O224" s="42"/>
    </row>
    <row r="225" spans="2:15" ht="15" x14ac:dyDescent="0.25">
      <c r="B225" s="44"/>
      <c r="D225" s="45"/>
      <c r="E225" s="42"/>
      <c r="F225" s="42"/>
      <c r="G225" s="42"/>
      <c r="H225" s="42"/>
      <c r="I225" s="42"/>
      <c r="J225" s="43"/>
      <c r="K225" s="42"/>
      <c r="L225" s="42"/>
      <c r="M225" s="42"/>
      <c r="N225" s="42"/>
      <c r="O225" s="42"/>
    </row>
    <row r="226" spans="2:15" ht="15" x14ac:dyDescent="0.25">
      <c r="B226" s="44"/>
      <c r="D226" s="45"/>
      <c r="E226" s="42"/>
      <c r="F226" s="42"/>
      <c r="G226" s="42"/>
      <c r="H226" s="42"/>
      <c r="I226" s="42"/>
      <c r="J226" s="43"/>
      <c r="K226" s="42"/>
      <c r="L226" s="42"/>
      <c r="M226" s="42"/>
      <c r="N226" s="42"/>
      <c r="O226" s="42"/>
    </row>
    <row r="227" spans="2:15" ht="15" x14ac:dyDescent="0.25">
      <c r="B227" s="44"/>
      <c r="D227" s="45"/>
      <c r="E227" s="42"/>
      <c r="F227" s="42"/>
      <c r="G227" s="42"/>
      <c r="H227" s="42"/>
      <c r="I227" s="42"/>
      <c r="J227" s="43"/>
      <c r="K227" s="42"/>
      <c r="L227" s="42"/>
      <c r="M227" s="42"/>
      <c r="N227" s="42"/>
      <c r="O227" s="42"/>
    </row>
    <row r="228" spans="2:15" ht="15" x14ac:dyDescent="0.25">
      <c r="B228" s="44"/>
      <c r="D228" s="45"/>
      <c r="E228" s="42"/>
      <c r="F228" s="42"/>
      <c r="G228" s="42"/>
      <c r="H228" s="42"/>
      <c r="I228" s="42"/>
      <c r="J228" s="43"/>
      <c r="K228" s="42"/>
      <c r="L228" s="42"/>
      <c r="M228" s="42"/>
      <c r="N228" s="42"/>
      <c r="O228" s="42"/>
    </row>
    <row r="229" spans="2:15" ht="15" x14ac:dyDescent="0.25">
      <c r="B229" s="44"/>
      <c r="D229" s="45"/>
      <c r="E229" s="42"/>
      <c r="F229" s="42"/>
      <c r="G229" s="42"/>
      <c r="H229" s="42"/>
      <c r="I229" s="42"/>
      <c r="J229" s="43"/>
      <c r="K229" s="42"/>
      <c r="L229" s="42"/>
      <c r="M229" s="42"/>
      <c r="N229" s="42"/>
      <c r="O229" s="42"/>
    </row>
    <row r="230" spans="2:15" ht="15" x14ac:dyDescent="0.25">
      <c r="B230" s="44"/>
      <c r="D230" s="45"/>
      <c r="E230" s="42"/>
      <c r="F230" s="42"/>
      <c r="G230" s="42"/>
      <c r="H230" s="42"/>
      <c r="I230" s="42"/>
      <c r="J230" s="43"/>
      <c r="K230" s="42"/>
      <c r="L230" s="42"/>
      <c r="M230" s="42"/>
      <c r="N230" s="42"/>
      <c r="O230" s="42"/>
    </row>
    <row r="231" spans="2:15" ht="15" x14ac:dyDescent="0.25">
      <c r="B231" s="44"/>
      <c r="D231" s="45"/>
      <c r="E231" s="42"/>
      <c r="F231" s="42"/>
      <c r="G231" s="42"/>
      <c r="H231" s="42"/>
      <c r="I231" s="42"/>
      <c r="J231" s="43"/>
      <c r="K231" s="42"/>
      <c r="L231" s="42"/>
      <c r="M231" s="42"/>
      <c r="N231" s="42"/>
      <c r="O231" s="42"/>
    </row>
    <row r="232" spans="2:15" ht="15" x14ac:dyDescent="0.25">
      <c r="B232" s="44"/>
      <c r="D232" s="45"/>
      <c r="E232" s="42"/>
      <c r="F232" s="42"/>
      <c r="G232" s="42"/>
      <c r="H232" s="42"/>
      <c r="I232" s="42"/>
      <c r="J232" s="43"/>
      <c r="K232" s="42"/>
      <c r="L232" s="42"/>
      <c r="M232" s="42"/>
      <c r="N232" s="42"/>
      <c r="O232" s="42"/>
    </row>
    <row r="233" spans="2:15" ht="15" x14ac:dyDescent="0.25">
      <c r="B233" s="44"/>
      <c r="D233" s="45"/>
      <c r="E233" s="42"/>
      <c r="F233" s="42"/>
      <c r="G233" s="42"/>
      <c r="H233" s="42"/>
      <c r="I233" s="42"/>
      <c r="J233" s="43"/>
      <c r="K233" s="42"/>
      <c r="L233" s="42"/>
      <c r="M233" s="42"/>
      <c r="N233" s="42"/>
      <c r="O233" s="42"/>
    </row>
    <row r="234" spans="2:15" ht="15" x14ac:dyDescent="0.25">
      <c r="B234" s="44"/>
      <c r="D234" s="45"/>
      <c r="E234" s="42"/>
      <c r="F234" s="42"/>
      <c r="G234" s="42"/>
      <c r="H234" s="42"/>
      <c r="I234" s="42"/>
      <c r="J234" s="43"/>
      <c r="K234" s="42"/>
      <c r="L234" s="42"/>
      <c r="M234" s="42"/>
      <c r="N234" s="42"/>
      <c r="O234" s="42"/>
    </row>
    <row r="235" spans="2:15" ht="15" x14ac:dyDescent="0.25">
      <c r="B235" s="44"/>
      <c r="D235" s="45"/>
      <c r="E235" s="42"/>
      <c r="F235" s="42"/>
      <c r="G235" s="42"/>
      <c r="H235" s="42"/>
      <c r="I235" s="42"/>
      <c r="J235" s="43"/>
      <c r="K235" s="42"/>
      <c r="L235" s="42"/>
      <c r="M235" s="42"/>
      <c r="N235" s="42"/>
      <c r="O235" s="42"/>
    </row>
    <row r="236" spans="2:15" ht="15" x14ac:dyDescent="0.25">
      <c r="B236" s="44"/>
      <c r="D236" s="45"/>
      <c r="E236" s="42"/>
      <c r="F236" s="42"/>
      <c r="G236" s="42"/>
      <c r="H236" s="42"/>
      <c r="I236" s="42"/>
      <c r="J236" s="43"/>
      <c r="K236" s="42"/>
      <c r="L236" s="42"/>
      <c r="M236" s="42"/>
      <c r="N236" s="42"/>
      <c r="O236" s="42"/>
    </row>
    <row r="237" spans="2:15" ht="15" x14ac:dyDescent="0.25">
      <c r="B237" s="44"/>
      <c r="D237" s="45"/>
      <c r="E237" s="42"/>
      <c r="F237" s="42"/>
      <c r="G237" s="42"/>
      <c r="H237" s="42"/>
      <c r="I237" s="42"/>
      <c r="J237" s="43"/>
      <c r="K237" s="42"/>
      <c r="L237" s="42"/>
      <c r="M237" s="42"/>
      <c r="N237" s="42"/>
      <c r="O237" s="42"/>
    </row>
    <row r="238" spans="2:15" ht="15" x14ac:dyDescent="0.25">
      <c r="B238" s="44"/>
      <c r="D238" s="45"/>
      <c r="E238" s="42"/>
      <c r="F238" s="42"/>
      <c r="G238" s="42"/>
      <c r="H238" s="42"/>
      <c r="I238" s="42"/>
      <c r="J238" s="43"/>
      <c r="K238" s="42"/>
      <c r="L238" s="42"/>
      <c r="M238" s="42"/>
      <c r="N238" s="42"/>
      <c r="O238" s="42"/>
    </row>
    <row r="239" spans="2:15" ht="15" x14ac:dyDescent="0.25">
      <c r="B239" s="44"/>
      <c r="D239" s="45"/>
      <c r="E239" s="42"/>
      <c r="F239" s="42"/>
      <c r="G239" s="42"/>
      <c r="H239" s="42"/>
      <c r="I239" s="42"/>
      <c r="J239" s="43"/>
      <c r="K239" s="42"/>
      <c r="L239" s="42"/>
      <c r="M239" s="42"/>
      <c r="N239" s="42"/>
      <c r="O239" s="42"/>
    </row>
    <row r="240" spans="2:15" ht="15" x14ac:dyDescent="0.25">
      <c r="B240" s="44"/>
      <c r="D240" s="45"/>
      <c r="E240" s="42"/>
      <c r="F240" s="42"/>
      <c r="G240" s="42"/>
      <c r="H240" s="42"/>
      <c r="I240" s="42"/>
      <c r="J240" s="43"/>
      <c r="K240" s="42"/>
      <c r="L240" s="42"/>
      <c r="M240" s="42"/>
      <c r="N240" s="42"/>
      <c r="O240" s="42"/>
    </row>
    <row r="241" spans="2:15" ht="15" x14ac:dyDescent="0.25">
      <c r="B241" s="44"/>
      <c r="D241" s="45"/>
      <c r="E241" s="42"/>
      <c r="F241" s="42"/>
      <c r="G241" s="42"/>
      <c r="H241" s="42"/>
      <c r="I241" s="42"/>
      <c r="J241" s="43"/>
      <c r="K241" s="42"/>
      <c r="L241" s="42"/>
      <c r="M241" s="42"/>
      <c r="N241" s="42"/>
      <c r="O241" s="42"/>
    </row>
    <row r="242" spans="2:15" ht="15" x14ac:dyDescent="0.25">
      <c r="B242" s="44"/>
      <c r="D242" s="45"/>
      <c r="E242" s="42"/>
      <c r="F242" s="42"/>
      <c r="G242" s="42"/>
      <c r="H242" s="42"/>
      <c r="I242" s="42"/>
      <c r="J242" s="43"/>
      <c r="K242" s="42"/>
      <c r="L242" s="42"/>
      <c r="M242" s="42"/>
      <c r="N242" s="42"/>
      <c r="O242" s="42"/>
    </row>
    <row r="243" spans="2:15" ht="15" x14ac:dyDescent="0.25">
      <c r="B243" s="44"/>
      <c r="D243" s="45"/>
      <c r="E243" s="42"/>
      <c r="F243" s="42"/>
      <c r="G243" s="42"/>
      <c r="H243" s="42"/>
      <c r="I243" s="42"/>
      <c r="J243" s="43"/>
      <c r="K243" s="42"/>
      <c r="L243" s="42"/>
      <c r="M243" s="42"/>
      <c r="N243" s="42"/>
      <c r="O243" s="42"/>
    </row>
    <row r="244" spans="2:15" ht="15" x14ac:dyDescent="0.25">
      <c r="B244" s="44"/>
      <c r="D244" s="45"/>
      <c r="E244" s="42"/>
      <c r="F244" s="42"/>
      <c r="G244" s="42"/>
      <c r="H244" s="42"/>
      <c r="I244" s="42"/>
      <c r="J244" s="43"/>
      <c r="K244" s="42"/>
      <c r="L244" s="42"/>
      <c r="M244" s="42"/>
      <c r="N244" s="42"/>
      <c r="O244" s="42"/>
    </row>
    <row r="245" spans="2:15" ht="15" x14ac:dyDescent="0.25">
      <c r="B245" s="44"/>
      <c r="D245" s="45"/>
      <c r="E245" s="42"/>
      <c r="F245" s="42"/>
      <c r="G245" s="42"/>
      <c r="H245" s="42"/>
      <c r="I245" s="42"/>
      <c r="J245" s="43"/>
      <c r="K245" s="42"/>
      <c r="L245" s="42"/>
      <c r="M245" s="42"/>
      <c r="N245" s="42"/>
      <c r="O245" s="42"/>
    </row>
    <row r="246" spans="2:15" ht="15" x14ac:dyDescent="0.25">
      <c r="B246" s="44"/>
      <c r="D246" s="45"/>
      <c r="E246" s="42"/>
      <c r="F246" s="42"/>
      <c r="G246" s="42"/>
      <c r="H246" s="42"/>
      <c r="I246" s="42"/>
      <c r="J246" s="43"/>
      <c r="K246" s="42"/>
      <c r="L246" s="42"/>
      <c r="M246" s="42"/>
      <c r="N246" s="42"/>
      <c r="O246" s="42"/>
    </row>
    <row r="247" spans="2:15" ht="15" x14ac:dyDescent="0.25">
      <c r="B247" s="44"/>
      <c r="D247" s="45"/>
      <c r="E247" s="42"/>
      <c r="F247" s="42"/>
      <c r="G247" s="42"/>
      <c r="H247" s="42"/>
      <c r="I247" s="42"/>
      <c r="J247" s="43"/>
      <c r="K247" s="42"/>
      <c r="L247" s="42"/>
      <c r="M247" s="42"/>
      <c r="N247" s="42"/>
      <c r="O247" s="42"/>
    </row>
    <row r="248" spans="2:15" ht="15" x14ac:dyDescent="0.25">
      <c r="B248" s="44"/>
      <c r="D248" s="45"/>
      <c r="E248" s="42"/>
      <c r="F248" s="42"/>
      <c r="G248" s="42"/>
      <c r="H248" s="42"/>
      <c r="I248" s="42"/>
      <c r="J248" s="43"/>
      <c r="K248" s="42"/>
      <c r="L248" s="42"/>
      <c r="M248" s="42"/>
      <c r="N248" s="42"/>
      <c r="O248" s="42"/>
    </row>
    <row r="249" spans="2:15" ht="15" x14ac:dyDescent="0.25">
      <c r="B249" s="44"/>
      <c r="D249" s="45"/>
      <c r="E249" s="42"/>
      <c r="F249" s="42"/>
      <c r="G249" s="42"/>
      <c r="H249" s="42"/>
      <c r="I249" s="42"/>
      <c r="J249" s="43"/>
      <c r="K249" s="42"/>
      <c r="L249" s="42"/>
      <c r="M249" s="42"/>
      <c r="N249" s="42"/>
      <c r="O249" s="42"/>
    </row>
    <row r="250" spans="2:15" ht="15" x14ac:dyDescent="0.25">
      <c r="B250" s="44"/>
      <c r="D250" s="45"/>
      <c r="E250" s="42"/>
      <c r="F250" s="42"/>
      <c r="G250" s="42"/>
      <c r="H250" s="42"/>
      <c r="I250" s="42"/>
      <c r="J250" s="43"/>
      <c r="K250" s="42"/>
      <c r="L250" s="42"/>
      <c r="M250" s="42"/>
      <c r="N250" s="42"/>
      <c r="O250" s="42"/>
    </row>
    <row r="251" spans="2:15" ht="15" x14ac:dyDescent="0.25">
      <c r="B251" s="44"/>
      <c r="D251" s="45"/>
      <c r="E251" s="42"/>
      <c r="F251" s="42"/>
      <c r="G251" s="42"/>
      <c r="H251" s="42"/>
      <c r="I251" s="42"/>
      <c r="J251" s="43"/>
      <c r="K251" s="42"/>
      <c r="L251" s="42"/>
      <c r="M251" s="42"/>
      <c r="N251" s="42"/>
      <c r="O251" s="42"/>
    </row>
    <row r="252" spans="2:15" ht="15" x14ac:dyDescent="0.25">
      <c r="B252" s="44"/>
      <c r="D252" s="45"/>
      <c r="E252" s="42"/>
      <c r="F252" s="42"/>
      <c r="G252" s="42"/>
      <c r="H252" s="42"/>
      <c r="I252" s="42"/>
      <c r="J252" s="43"/>
      <c r="K252" s="42"/>
      <c r="L252" s="42"/>
      <c r="M252" s="42"/>
      <c r="N252" s="42"/>
      <c r="O252" s="42"/>
    </row>
    <row r="253" spans="2:15" ht="15" x14ac:dyDescent="0.25">
      <c r="B253" s="44"/>
      <c r="D253" s="45"/>
      <c r="E253" s="42"/>
      <c r="F253" s="42"/>
      <c r="G253" s="42"/>
      <c r="H253" s="42"/>
      <c r="I253" s="42"/>
      <c r="J253" s="43"/>
      <c r="K253" s="42"/>
      <c r="L253" s="42"/>
      <c r="M253" s="42"/>
      <c r="N253" s="42"/>
      <c r="O253" s="42"/>
    </row>
    <row r="254" spans="2:15" ht="15" x14ac:dyDescent="0.25">
      <c r="B254" s="44"/>
      <c r="D254" s="45"/>
      <c r="E254" s="42"/>
      <c r="F254" s="42"/>
      <c r="G254" s="42"/>
      <c r="H254" s="42"/>
      <c r="I254" s="42"/>
      <c r="J254" s="43"/>
      <c r="K254" s="42"/>
      <c r="L254" s="42"/>
      <c r="M254" s="42"/>
      <c r="N254" s="42"/>
      <c r="O254" s="42"/>
    </row>
    <row r="255" spans="2:15" ht="15" x14ac:dyDescent="0.25">
      <c r="B255" s="44"/>
      <c r="D255" s="45"/>
      <c r="E255" s="42"/>
      <c r="F255" s="42"/>
      <c r="G255" s="42"/>
      <c r="H255" s="42"/>
      <c r="I255" s="42"/>
      <c r="J255" s="43"/>
      <c r="K255" s="42"/>
      <c r="L255" s="42"/>
      <c r="M255" s="42"/>
      <c r="N255" s="42"/>
      <c r="O255" s="42"/>
    </row>
    <row r="256" spans="2:15" ht="15" x14ac:dyDescent="0.25">
      <c r="B256" s="44"/>
      <c r="D256" s="45"/>
      <c r="E256" s="42"/>
      <c r="F256" s="42"/>
      <c r="G256" s="42"/>
      <c r="H256" s="42"/>
      <c r="I256" s="42"/>
      <c r="J256" s="43"/>
      <c r="K256" s="42"/>
      <c r="L256" s="42"/>
      <c r="M256" s="42"/>
      <c r="N256" s="42"/>
      <c r="O256" s="42"/>
    </row>
    <row r="257" spans="2:15" ht="15" x14ac:dyDescent="0.25">
      <c r="B257" s="44"/>
      <c r="D257" s="45"/>
      <c r="E257" s="42"/>
      <c r="F257" s="42"/>
      <c r="G257" s="42"/>
      <c r="H257" s="42"/>
      <c r="I257" s="42"/>
      <c r="J257" s="43"/>
      <c r="K257" s="42"/>
      <c r="L257" s="42"/>
      <c r="M257" s="42"/>
      <c r="N257" s="42"/>
      <c r="O257" s="42"/>
    </row>
    <row r="258" spans="2:15" ht="15" x14ac:dyDescent="0.25">
      <c r="B258" s="44"/>
      <c r="D258" s="45"/>
      <c r="E258" s="42"/>
      <c r="F258" s="42"/>
      <c r="G258" s="42"/>
      <c r="H258" s="42"/>
      <c r="I258" s="42"/>
      <c r="J258" s="43"/>
      <c r="K258" s="42"/>
      <c r="L258" s="42"/>
      <c r="M258" s="42"/>
      <c r="N258" s="42"/>
      <c r="O258" s="42"/>
    </row>
    <row r="259" spans="2:15" ht="15" x14ac:dyDescent="0.25">
      <c r="B259" s="44"/>
      <c r="D259" s="45"/>
      <c r="E259" s="42"/>
      <c r="F259" s="42"/>
      <c r="G259" s="42"/>
      <c r="H259" s="42"/>
      <c r="I259" s="42"/>
      <c r="J259" s="43"/>
      <c r="K259" s="42"/>
      <c r="L259" s="42"/>
      <c r="M259" s="42"/>
      <c r="N259" s="42"/>
      <c r="O259" s="42"/>
    </row>
    <row r="260" spans="2:15" ht="15" x14ac:dyDescent="0.25">
      <c r="B260" s="44"/>
      <c r="D260" s="45"/>
      <c r="E260" s="42"/>
      <c r="F260" s="42"/>
      <c r="G260" s="42"/>
      <c r="H260" s="42"/>
      <c r="I260" s="42"/>
      <c r="J260" s="43"/>
      <c r="K260" s="42"/>
      <c r="L260" s="42"/>
      <c r="M260" s="42"/>
      <c r="N260" s="42"/>
      <c r="O260" s="42"/>
    </row>
    <row r="261" spans="2:15" ht="15" x14ac:dyDescent="0.25">
      <c r="B261" s="44"/>
      <c r="D261" s="45"/>
      <c r="E261" s="42"/>
      <c r="F261" s="42"/>
      <c r="G261" s="42"/>
      <c r="H261" s="42"/>
      <c r="I261" s="42"/>
      <c r="J261" s="43"/>
      <c r="K261" s="42"/>
      <c r="L261" s="42"/>
      <c r="M261" s="42"/>
      <c r="N261" s="42"/>
      <c r="O261" s="42"/>
    </row>
    <row r="262" spans="2:15" ht="15" x14ac:dyDescent="0.25">
      <c r="B262" s="44"/>
      <c r="D262" s="45"/>
      <c r="E262" s="42"/>
      <c r="F262" s="42"/>
      <c r="G262" s="42"/>
      <c r="H262" s="42"/>
      <c r="I262" s="42"/>
      <c r="J262" s="43"/>
      <c r="K262" s="42"/>
      <c r="L262" s="42"/>
      <c r="M262" s="42"/>
      <c r="N262" s="42"/>
      <c r="O262" s="42"/>
    </row>
    <row r="263" spans="2:15" ht="15" x14ac:dyDescent="0.25">
      <c r="B263" s="44"/>
      <c r="D263" s="45"/>
      <c r="E263" s="42"/>
      <c r="F263" s="42"/>
      <c r="G263" s="42"/>
      <c r="H263" s="42"/>
      <c r="I263" s="42"/>
      <c r="J263" s="43"/>
      <c r="K263" s="42"/>
      <c r="L263" s="42"/>
      <c r="M263" s="42"/>
      <c r="N263" s="42"/>
      <c r="O263" s="42"/>
    </row>
    <row r="264" spans="2:15" ht="15" x14ac:dyDescent="0.25">
      <c r="B264" s="44"/>
      <c r="D264" s="45"/>
      <c r="E264" s="42"/>
      <c r="F264" s="42"/>
      <c r="G264" s="42"/>
      <c r="H264" s="42"/>
      <c r="I264" s="42"/>
      <c r="J264" s="43"/>
      <c r="K264" s="42"/>
      <c r="L264" s="42"/>
      <c r="M264" s="42"/>
      <c r="N264" s="42"/>
      <c r="O264" s="42"/>
    </row>
    <row r="265" spans="2:15" ht="15" x14ac:dyDescent="0.25">
      <c r="B265" s="44"/>
      <c r="D265" s="45"/>
      <c r="E265" s="42"/>
      <c r="F265" s="42"/>
      <c r="G265" s="42"/>
      <c r="H265" s="42"/>
      <c r="I265" s="42"/>
      <c r="J265" s="43"/>
      <c r="K265" s="42"/>
      <c r="L265" s="42"/>
      <c r="M265" s="42"/>
      <c r="N265" s="42"/>
      <c r="O265" s="42"/>
    </row>
    <row r="266" spans="2:15" ht="15" x14ac:dyDescent="0.25">
      <c r="B266" s="44"/>
      <c r="D266" s="45"/>
      <c r="E266" s="42"/>
      <c r="F266" s="42"/>
      <c r="G266" s="42"/>
      <c r="H266" s="42"/>
      <c r="I266" s="42"/>
      <c r="J266" s="43"/>
      <c r="K266" s="42"/>
      <c r="L266" s="42"/>
      <c r="M266" s="42"/>
      <c r="N266" s="42"/>
      <c r="O266" s="42"/>
    </row>
    <row r="267" spans="2:15" ht="15" x14ac:dyDescent="0.25">
      <c r="B267" s="44"/>
      <c r="D267" s="45"/>
      <c r="E267" s="42"/>
      <c r="F267" s="42"/>
      <c r="G267" s="42"/>
      <c r="H267" s="42"/>
      <c r="I267" s="42"/>
      <c r="J267" s="43"/>
      <c r="K267" s="42"/>
      <c r="L267" s="42"/>
      <c r="M267" s="42"/>
      <c r="N267" s="42"/>
      <c r="O267" s="42"/>
    </row>
    <row r="268" spans="2:15" ht="15" x14ac:dyDescent="0.25">
      <c r="B268" s="44"/>
      <c r="D268" s="45"/>
      <c r="E268" s="42"/>
      <c r="F268" s="42"/>
      <c r="G268" s="42"/>
      <c r="H268" s="42"/>
      <c r="I268" s="42"/>
      <c r="J268" s="43"/>
      <c r="K268" s="42"/>
      <c r="L268" s="42"/>
      <c r="M268" s="42"/>
      <c r="N268" s="42"/>
      <c r="O268" s="42"/>
    </row>
    <row r="269" spans="2:15" ht="15" x14ac:dyDescent="0.25">
      <c r="B269" s="44"/>
      <c r="D269" s="45"/>
      <c r="E269" s="42"/>
      <c r="F269" s="42"/>
      <c r="G269" s="42"/>
      <c r="H269" s="42"/>
      <c r="I269" s="42"/>
      <c r="J269" s="43"/>
      <c r="K269" s="42"/>
      <c r="L269" s="42"/>
      <c r="M269" s="42"/>
      <c r="N269" s="42"/>
      <c r="O269" s="42"/>
    </row>
    <row r="270" spans="2:15" ht="15" x14ac:dyDescent="0.25">
      <c r="B270" s="44"/>
      <c r="D270" s="45"/>
      <c r="E270" s="42"/>
      <c r="F270" s="42"/>
      <c r="G270" s="42"/>
      <c r="H270" s="42"/>
      <c r="I270" s="42"/>
      <c r="J270" s="43"/>
      <c r="K270" s="42"/>
      <c r="L270" s="42"/>
      <c r="M270" s="42"/>
      <c r="N270" s="42"/>
      <c r="O270" s="42"/>
    </row>
    <row r="271" spans="2:15" ht="15" x14ac:dyDescent="0.25">
      <c r="B271" s="44"/>
      <c r="D271" s="45"/>
      <c r="E271" s="42"/>
      <c r="F271" s="42"/>
      <c r="G271" s="42"/>
      <c r="H271" s="42"/>
      <c r="I271" s="42"/>
      <c r="J271" s="43"/>
      <c r="K271" s="42"/>
      <c r="L271" s="42"/>
      <c r="M271" s="42"/>
      <c r="N271" s="42"/>
      <c r="O271" s="42"/>
    </row>
    <row r="272" spans="2:15" ht="15" x14ac:dyDescent="0.25">
      <c r="B272" s="44"/>
      <c r="D272" s="45"/>
      <c r="E272" s="42"/>
      <c r="F272" s="42"/>
      <c r="G272" s="42"/>
      <c r="H272" s="42"/>
      <c r="I272" s="42"/>
      <c r="J272" s="43"/>
      <c r="K272" s="42"/>
      <c r="L272" s="42"/>
      <c r="M272" s="42"/>
      <c r="N272" s="42"/>
      <c r="O272" s="42"/>
    </row>
    <row r="273" spans="2:15" ht="15" x14ac:dyDescent="0.25">
      <c r="B273" s="44"/>
      <c r="D273" s="45"/>
      <c r="E273" s="42"/>
      <c r="F273" s="42"/>
      <c r="G273" s="42"/>
      <c r="H273" s="42"/>
      <c r="I273" s="42"/>
      <c r="J273" s="43"/>
      <c r="K273" s="42"/>
      <c r="L273" s="42"/>
      <c r="M273" s="42"/>
      <c r="N273" s="42"/>
      <c r="O273" s="42"/>
    </row>
    <row r="274" spans="2:15" ht="15" x14ac:dyDescent="0.25">
      <c r="B274" s="44"/>
      <c r="D274" s="45"/>
      <c r="E274" s="42"/>
      <c r="F274" s="42"/>
      <c r="G274" s="42"/>
      <c r="H274" s="42"/>
      <c r="I274" s="42"/>
      <c r="J274" s="43"/>
      <c r="K274" s="42"/>
      <c r="L274" s="42"/>
      <c r="M274" s="42"/>
      <c r="N274" s="42"/>
      <c r="O274" s="42"/>
    </row>
    <row r="275" spans="2:15" ht="15" x14ac:dyDescent="0.25">
      <c r="B275" s="44"/>
      <c r="D275" s="45"/>
      <c r="E275" s="42"/>
      <c r="F275" s="42"/>
      <c r="G275" s="42"/>
      <c r="H275" s="42"/>
      <c r="I275" s="42"/>
      <c r="J275" s="43"/>
      <c r="K275" s="42"/>
      <c r="L275" s="42"/>
      <c r="M275" s="42"/>
      <c r="N275" s="42"/>
      <c r="O275" s="42"/>
    </row>
    <row r="276" spans="2:15" ht="15" x14ac:dyDescent="0.25">
      <c r="B276" s="44"/>
      <c r="D276" s="45"/>
      <c r="E276" s="42"/>
      <c r="F276" s="42"/>
      <c r="G276" s="42"/>
      <c r="H276" s="42"/>
      <c r="I276" s="42"/>
      <c r="J276" s="43"/>
      <c r="K276" s="42"/>
      <c r="L276" s="42"/>
      <c r="M276" s="42"/>
      <c r="N276" s="42"/>
      <c r="O276" s="42"/>
    </row>
    <row r="277" spans="2:15" ht="15" x14ac:dyDescent="0.25">
      <c r="B277" s="44"/>
      <c r="D277" s="45"/>
      <c r="E277" s="42"/>
      <c r="F277" s="42"/>
      <c r="G277" s="42"/>
      <c r="H277" s="42"/>
      <c r="I277" s="42"/>
      <c r="J277" s="43"/>
      <c r="K277" s="42"/>
      <c r="L277" s="42"/>
      <c r="M277" s="42"/>
      <c r="N277" s="42"/>
      <c r="O277" s="42"/>
    </row>
    <row r="278" spans="2:15" ht="15" x14ac:dyDescent="0.25">
      <c r="B278" s="44"/>
      <c r="D278" s="45"/>
      <c r="E278" s="42"/>
      <c r="F278" s="42"/>
      <c r="G278" s="42"/>
      <c r="H278" s="42"/>
      <c r="I278" s="42"/>
      <c r="J278" s="43"/>
      <c r="K278" s="42"/>
      <c r="L278" s="42"/>
      <c r="M278" s="42"/>
      <c r="N278" s="42"/>
      <c r="O278" s="42"/>
    </row>
    <row r="279" spans="2:15" ht="15" x14ac:dyDescent="0.25">
      <c r="B279" s="44"/>
      <c r="D279" s="45"/>
      <c r="E279" s="42"/>
      <c r="F279" s="42"/>
      <c r="G279" s="42"/>
      <c r="H279" s="42"/>
      <c r="I279" s="42"/>
      <c r="J279" s="43"/>
      <c r="K279" s="42"/>
      <c r="L279" s="42"/>
      <c r="M279" s="42"/>
      <c r="N279" s="42"/>
      <c r="O279" s="42"/>
    </row>
    <row r="280" spans="2:15" ht="15" x14ac:dyDescent="0.25">
      <c r="B280" s="44"/>
      <c r="D280" s="45"/>
      <c r="E280" s="42"/>
      <c r="F280" s="42"/>
      <c r="G280" s="42"/>
      <c r="H280" s="42"/>
      <c r="I280" s="42"/>
      <c r="J280" s="43"/>
      <c r="K280" s="42"/>
      <c r="L280" s="42"/>
      <c r="M280" s="42"/>
      <c r="N280" s="42"/>
      <c r="O280" s="42"/>
    </row>
    <row r="281" spans="2:15" ht="15" x14ac:dyDescent="0.25">
      <c r="B281" s="44"/>
      <c r="D281" s="45"/>
      <c r="E281" s="42"/>
      <c r="F281" s="42"/>
      <c r="G281" s="42"/>
      <c r="H281" s="42"/>
      <c r="I281" s="42"/>
      <c r="J281" s="43"/>
      <c r="K281" s="42"/>
      <c r="L281" s="42"/>
      <c r="M281" s="42"/>
      <c r="N281" s="42"/>
      <c r="O281" s="42"/>
    </row>
    <row r="282" spans="2:15" ht="15" x14ac:dyDescent="0.25">
      <c r="B282" s="44"/>
      <c r="D282" s="45"/>
      <c r="E282" s="42"/>
      <c r="F282" s="42"/>
      <c r="G282" s="42"/>
      <c r="H282" s="42"/>
      <c r="I282" s="42"/>
      <c r="J282" s="43"/>
      <c r="K282" s="42"/>
      <c r="L282" s="42"/>
      <c r="M282" s="42"/>
      <c r="N282" s="42"/>
      <c r="O282" s="42"/>
    </row>
    <row r="283" spans="2:15" ht="15" x14ac:dyDescent="0.25">
      <c r="B283" s="44"/>
      <c r="D283" s="45"/>
      <c r="E283" s="42"/>
      <c r="F283" s="42"/>
      <c r="G283" s="42"/>
      <c r="H283" s="42"/>
      <c r="I283" s="42"/>
      <c r="J283" s="43"/>
      <c r="K283" s="42"/>
      <c r="L283" s="42"/>
      <c r="M283" s="42"/>
      <c r="N283" s="42"/>
      <c r="O283" s="42"/>
    </row>
    <row r="284" spans="2:15" ht="15" x14ac:dyDescent="0.25">
      <c r="B284" s="44"/>
      <c r="D284" s="45"/>
      <c r="E284" s="42"/>
      <c r="F284" s="42"/>
      <c r="G284" s="42"/>
      <c r="H284" s="42"/>
      <c r="I284" s="42"/>
      <c r="J284" s="43"/>
      <c r="K284" s="42"/>
      <c r="L284" s="42"/>
      <c r="M284" s="42"/>
      <c r="N284" s="42"/>
      <c r="O284" s="42"/>
    </row>
    <row r="285" spans="2:15" ht="15" x14ac:dyDescent="0.25">
      <c r="B285" s="44"/>
      <c r="D285" s="45"/>
      <c r="E285" s="42"/>
      <c r="F285" s="42"/>
      <c r="G285" s="42"/>
      <c r="H285" s="42"/>
      <c r="I285" s="42"/>
      <c r="J285" s="43"/>
      <c r="K285" s="42"/>
      <c r="L285" s="42"/>
      <c r="M285" s="42"/>
      <c r="N285" s="42"/>
      <c r="O285" s="42"/>
    </row>
    <row r="286" spans="2:15" ht="15" x14ac:dyDescent="0.25">
      <c r="B286" s="44"/>
      <c r="D286" s="45"/>
      <c r="E286" s="42"/>
      <c r="F286" s="42"/>
      <c r="G286" s="42"/>
      <c r="H286" s="42"/>
      <c r="I286" s="42"/>
      <c r="J286" s="43"/>
      <c r="K286" s="42"/>
      <c r="L286" s="42"/>
      <c r="M286" s="42"/>
      <c r="N286" s="42"/>
      <c r="O286" s="42"/>
    </row>
    <row r="287" spans="2:15" ht="15" x14ac:dyDescent="0.25">
      <c r="B287" s="44"/>
      <c r="D287" s="45"/>
      <c r="E287" s="42"/>
      <c r="F287" s="42"/>
      <c r="G287" s="42"/>
      <c r="H287" s="42"/>
      <c r="I287" s="42"/>
      <c r="J287" s="43"/>
      <c r="K287" s="42"/>
      <c r="L287" s="42"/>
      <c r="M287" s="42"/>
      <c r="N287" s="42"/>
      <c r="O287" s="42"/>
    </row>
    <row r="288" spans="2:15" ht="15" x14ac:dyDescent="0.25">
      <c r="B288" s="44"/>
      <c r="D288" s="45"/>
      <c r="E288" s="42"/>
      <c r="F288" s="42"/>
      <c r="G288" s="42"/>
      <c r="H288" s="42"/>
      <c r="I288" s="42"/>
      <c r="J288" s="43"/>
      <c r="K288" s="42"/>
      <c r="L288" s="42"/>
      <c r="M288" s="42"/>
      <c r="N288" s="42"/>
      <c r="O288" s="42"/>
    </row>
    <row r="289" spans="2:15" ht="15" x14ac:dyDescent="0.25">
      <c r="B289" s="44"/>
      <c r="D289" s="45"/>
      <c r="E289" s="42"/>
      <c r="F289" s="42"/>
      <c r="G289" s="42"/>
      <c r="H289" s="42"/>
      <c r="I289" s="42"/>
      <c r="J289" s="43"/>
      <c r="K289" s="42"/>
      <c r="L289" s="42"/>
      <c r="M289" s="42"/>
      <c r="N289" s="42"/>
      <c r="O289" s="42"/>
    </row>
    <row r="290" spans="2:15" ht="15" x14ac:dyDescent="0.25">
      <c r="B290" s="44"/>
      <c r="D290" s="45"/>
      <c r="E290" s="42"/>
      <c r="F290" s="42"/>
      <c r="G290" s="42"/>
      <c r="H290" s="42"/>
      <c r="I290" s="42"/>
      <c r="J290" s="43"/>
      <c r="K290" s="42"/>
      <c r="L290" s="42"/>
      <c r="M290" s="42"/>
      <c r="N290" s="42"/>
      <c r="O290" s="42"/>
    </row>
    <row r="291" spans="2:15" ht="15" x14ac:dyDescent="0.25">
      <c r="B291" s="44"/>
      <c r="D291" s="45"/>
      <c r="E291" s="42"/>
      <c r="F291" s="42"/>
      <c r="G291" s="42"/>
      <c r="H291" s="42"/>
      <c r="I291" s="42"/>
      <c r="J291" s="43"/>
      <c r="K291" s="42"/>
      <c r="L291" s="42"/>
      <c r="M291" s="42"/>
      <c r="N291" s="42"/>
      <c r="O291" s="42"/>
    </row>
    <row r="292" spans="2:15" ht="15" x14ac:dyDescent="0.25">
      <c r="B292" s="44"/>
      <c r="D292" s="45"/>
      <c r="E292" s="42"/>
      <c r="F292" s="42"/>
      <c r="G292" s="42"/>
      <c r="H292" s="42"/>
      <c r="I292" s="42"/>
      <c r="J292" s="43"/>
      <c r="K292" s="42"/>
      <c r="L292" s="42"/>
      <c r="M292" s="42"/>
      <c r="N292" s="42"/>
      <c r="O292" s="42"/>
    </row>
    <row r="293" spans="2:15" ht="15" x14ac:dyDescent="0.25">
      <c r="B293" s="44"/>
      <c r="D293" s="45"/>
      <c r="E293" s="42"/>
      <c r="F293" s="42"/>
      <c r="G293" s="42"/>
      <c r="H293" s="42"/>
      <c r="I293" s="42"/>
      <c r="J293" s="43"/>
      <c r="K293" s="42"/>
      <c r="L293" s="42"/>
      <c r="M293" s="42"/>
      <c r="N293" s="42"/>
      <c r="O293" s="42"/>
    </row>
    <row r="294" spans="2:15" ht="15" x14ac:dyDescent="0.25">
      <c r="B294" s="44"/>
      <c r="D294" s="45"/>
      <c r="E294" s="42"/>
      <c r="F294" s="42"/>
      <c r="G294" s="42"/>
      <c r="H294" s="42"/>
      <c r="I294" s="42"/>
      <c r="J294" s="43"/>
      <c r="K294" s="42"/>
      <c r="L294" s="42"/>
      <c r="M294" s="42"/>
      <c r="N294" s="42"/>
      <c r="O294" s="42"/>
    </row>
    <row r="295" spans="2:15" ht="15" x14ac:dyDescent="0.25">
      <c r="B295" s="44"/>
      <c r="D295" s="45"/>
      <c r="E295" s="42"/>
      <c r="F295" s="42"/>
      <c r="G295" s="42"/>
      <c r="H295" s="42"/>
      <c r="I295" s="42"/>
      <c r="J295" s="43"/>
      <c r="K295" s="42"/>
      <c r="L295" s="42"/>
      <c r="M295" s="42"/>
      <c r="N295" s="42"/>
      <c r="O295" s="42"/>
    </row>
    <row r="296" spans="2:15" ht="15" x14ac:dyDescent="0.25">
      <c r="B296" s="44"/>
      <c r="D296" s="45"/>
      <c r="E296" s="42"/>
      <c r="F296" s="42"/>
      <c r="G296" s="42"/>
      <c r="H296" s="42"/>
      <c r="I296" s="42"/>
      <c r="J296" s="43"/>
      <c r="K296" s="42"/>
      <c r="L296" s="42"/>
      <c r="M296" s="42"/>
      <c r="N296" s="42"/>
      <c r="O296" s="42"/>
    </row>
    <row r="297" spans="2:15" ht="15" x14ac:dyDescent="0.25">
      <c r="B297" s="44"/>
      <c r="D297" s="45"/>
      <c r="E297" s="42"/>
      <c r="F297" s="42"/>
      <c r="G297" s="42"/>
      <c r="H297" s="42"/>
      <c r="I297" s="42"/>
      <c r="J297" s="43"/>
      <c r="K297" s="42"/>
      <c r="L297" s="42"/>
      <c r="M297" s="42"/>
      <c r="N297" s="42"/>
      <c r="O297" s="42"/>
    </row>
    <row r="298" spans="2:15" ht="15" x14ac:dyDescent="0.25">
      <c r="B298" s="44"/>
      <c r="D298" s="45"/>
      <c r="E298" s="42"/>
      <c r="F298" s="42"/>
      <c r="G298" s="42"/>
      <c r="H298" s="42"/>
      <c r="I298" s="42"/>
      <c r="J298" s="43"/>
      <c r="K298" s="42"/>
      <c r="L298" s="42"/>
      <c r="M298" s="42"/>
      <c r="N298" s="42"/>
      <c r="O298" s="42"/>
    </row>
    <row r="299" spans="2:15" ht="15" x14ac:dyDescent="0.25">
      <c r="B299" s="44"/>
      <c r="D299" s="45"/>
      <c r="E299" s="42"/>
      <c r="F299" s="42"/>
      <c r="G299" s="42"/>
      <c r="H299" s="42"/>
      <c r="I299" s="42"/>
      <c r="J299" s="43"/>
      <c r="K299" s="42"/>
      <c r="L299" s="42"/>
      <c r="M299" s="42"/>
      <c r="N299" s="42"/>
      <c r="O299" s="42"/>
    </row>
    <row r="300" spans="2:15" ht="15" x14ac:dyDescent="0.25">
      <c r="B300" s="44"/>
      <c r="D300" s="45"/>
      <c r="E300" s="42"/>
      <c r="F300" s="42"/>
      <c r="G300" s="42"/>
      <c r="H300" s="42"/>
      <c r="I300" s="42"/>
      <c r="J300" s="43"/>
      <c r="K300" s="42"/>
      <c r="L300" s="42"/>
      <c r="M300" s="42"/>
      <c r="N300" s="42"/>
      <c r="O300" s="42"/>
    </row>
    <row r="301" spans="2:15" ht="15" x14ac:dyDescent="0.25">
      <c r="B301" s="44"/>
      <c r="D301" s="45"/>
      <c r="E301" s="42"/>
      <c r="F301" s="42"/>
      <c r="G301" s="42"/>
      <c r="H301" s="42"/>
      <c r="I301" s="42"/>
      <c r="J301" s="43"/>
      <c r="K301" s="42"/>
      <c r="L301" s="42"/>
      <c r="M301" s="42"/>
      <c r="N301" s="42"/>
      <c r="O301" s="42"/>
    </row>
    <row r="302" spans="2:15" ht="15" x14ac:dyDescent="0.25">
      <c r="B302" s="44"/>
      <c r="D302" s="45"/>
      <c r="E302" s="42"/>
      <c r="F302" s="42"/>
      <c r="G302" s="42"/>
      <c r="H302" s="42"/>
      <c r="I302" s="42"/>
      <c r="J302" s="43"/>
      <c r="K302" s="42"/>
      <c r="L302" s="42"/>
      <c r="M302" s="42"/>
      <c r="N302" s="42"/>
      <c r="O302" s="42"/>
    </row>
    <row r="303" spans="2:15" ht="15" x14ac:dyDescent="0.25">
      <c r="B303" s="44"/>
      <c r="D303" s="45"/>
      <c r="E303" s="42"/>
      <c r="F303" s="42"/>
      <c r="G303" s="42"/>
      <c r="H303" s="42"/>
      <c r="I303" s="42"/>
      <c r="J303" s="43"/>
      <c r="K303" s="42"/>
      <c r="L303" s="42"/>
      <c r="M303" s="42"/>
      <c r="N303" s="42"/>
      <c r="O303" s="42"/>
    </row>
    <row r="304" spans="2:15" ht="15" x14ac:dyDescent="0.25">
      <c r="B304" s="44"/>
      <c r="D304" s="45"/>
      <c r="E304" s="42"/>
      <c r="F304" s="42"/>
      <c r="G304" s="42"/>
      <c r="H304" s="42"/>
      <c r="I304" s="42"/>
      <c r="J304" s="43"/>
      <c r="K304" s="42"/>
      <c r="L304" s="42"/>
      <c r="M304" s="42"/>
      <c r="N304" s="42"/>
      <c r="O304" s="42"/>
    </row>
    <row r="305" spans="2:15" ht="15" x14ac:dyDescent="0.25">
      <c r="B305" s="44"/>
      <c r="D305" s="45"/>
      <c r="E305" s="42"/>
      <c r="F305" s="42"/>
      <c r="G305" s="42"/>
      <c r="H305" s="42"/>
      <c r="I305" s="42"/>
      <c r="J305" s="43"/>
      <c r="K305" s="42"/>
      <c r="L305" s="42"/>
      <c r="M305" s="42"/>
      <c r="N305" s="42"/>
      <c r="O305" s="42"/>
    </row>
    <row r="306" spans="2:15" ht="15" x14ac:dyDescent="0.25">
      <c r="B306" s="44"/>
      <c r="D306" s="45"/>
      <c r="E306" s="42"/>
      <c r="F306" s="42"/>
      <c r="G306" s="42"/>
      <c r="H306" s="42"/>
      <c r="I306" s="42"/>
      <c r="J306" s="43"/>
      <c r="K306" s="42"/>
      <c r="L306" s="42"/>
      <c r="M306" s="42"/>
      <c r="N306" s="42"/>
      <c r="O306" s="42"/>
    </row>
    <row r="307" spans="2:15" ht="15" x14ac:dyDescent="0.25">
      <c r="B307" s="44"/>
      <c r="D307" s="45"/>
      <c r="E307" s="42"/>
      <c r="F307" s="42"/>
      <c r="G307" s="42"/>
      <c r="H307" s="42"/>
      <c r="I307" s="42"/>
      <c r="J307" s="43"/>
      <c r="K307" s="42"/>
      <c r="L307" s="42"/>
      <c r="M307" s="42"/>
      <c r="N307" s="42"/>
      <c r="O307" s="42"/>
    </row>
    <row r="308" spans="2:15" ht="15" x14ac:dyDescent="0.25">
      <c r="B308" s="44"/>
      <c r="D308" s="45"/>
      <c r="E308" s="42"/>
      <c r="F308" s="42"/>
      <c r="G308" s="42"/>
      <c r="H308" s="42"/>
      <c r="I308" s="42"/>
      <c r="J308" s="43"/>
      <c r="K308" s="42"/>
      <c r="L308" s="42"/>
      <c r="M308" s="42"/>
      <c r="N308" s="42"/>
      <c r="O308" s="42"/>
    </row>
    <row r="309" spans="2:15" ht="15" x14ac:dyDescent="0.25">
      <c r="B309" s="44"/>
      <c r="D309" s="45"/>
      <c r="E309" s="42"/>
      <c r="F309" s="42"/>
      <c r="G309" s="42"/>
      <c r="H309" s="42"/>
      <c r="I309" s="42"/>
      <c r="J309" s="43"/>
      <c r="K309" s="42"/>
      <c r="L309" s="42"/>
      <c r="M309" s="42"/>
      <c r="N309" s="42"/>
      <c r="O309" s="42"/>
    </row>
    <row r="310" spans="2:15" ht="15" x14ac:dyDescent="0.25">
      <c r="B310" s="44"/>
      <c r="D310" s="45"/>
      <c r="E310" s="42"/>
      <c r="F310" s="42"/>
      <c r="G310" s="42"/>
      <c r="H310" s="42"/>
      <c r="I310" s="42"/>
      <c r="J310" s="43"/>
      <c r="K310" s="42"/>
      <c r="L310" s="42"/>
      <c r="M310" s="42"/>
      <c r="N310" s="42"/>
      <c r="O310" s="42"/>
    </row>
    <row r="311" spans="2:15" ht="15" x14ac:dyDescent="0.25">
      <c r="B311" s="44"/>
      <c r="D311" s="45"/>
      <c r="E311" s="42"/>
      <c r="F311" s="42"/>
      <c r="G311" s="42"/>
      <c r="H311" s="42"/>
      <c r="I311" s="42"/>
      <c r="J311" s="43"/>
      <c r="K311" s="42"/>
      <c r="L311" s="42"/>
      <c r="M311" s="42"/>
      <c r="N311" s="42"/>
      <c r="O311" s="42"/>
    </row>
    <row r="312" spans="2:15" ht="15" x14ac:dyDescent="0.25">
      <c r="B312" s="44"/>
      <c r="D312" s="45"/>
      <c r="E312" s="42"/>
      <c r="F312" s="42"/>
      <c r="G312" s="42"/>
      <c r="H312" s="42"/>
      <c r="I312" s="42"/>
      <c r="J312" s="43"/>
      <c r="K312" s="42"/>
      <c r="L312" s="42"/>
      <c r="M312" s="42"/>
      <c r="N312" s="42"/>
      <c r="O312" s="42"/>
    </row>
    <row r="313" spans="2:15" ht="15" x14ac:dyDescent="0.25">
      <c r="B313" s="44"/>
      <c r="D313" s="45"/>
      <c r="E313" s="42"/>
      <c r="F313" s="42"/>
      <c r="G313" s="42"/>
      <c r="H313" s="42"/>
      <c r="I313" s="42"/>
      <c r="J313" s="43"/>
      <c r="K313" s="42"/>
      <c r="L313" s="42"/>
      <c r="M313" s="42"/>
      <c r="N313" s="42"/>
      <c r="O313" s="42"/>
    </row>
    <row r="314" spans="2:15" ht="15" x14ac:dyDescent="0.25">
      <c r="B314" s="44"/>
      <c r="D314" s="45"/>
      <c r="E314" s="42"/>
      <c r="F314" s="42"/>
      <c r="G314" s="42"/>
      <c r="H314" s="42"/>
      <c r="I314" s="42"/>
      <c r="J314" s="43"/>
      <c r="K314" s="42"/>
      <c r="L314" s="42"/>
      <c r="M314" s="42"/>
      <c r="N314" s="42"/>
      <c r="O314" s="42"/>
    </row>
    <row r="315" spans="2:15" ht="15" x14ac:dyDescent="0.25">
      <c r="B315" s="44"/>
      <c r="D315" s="45"/>
      <c r="E315" s="42"/>
      <c r="F315" s="42"/>
      <c r="G315" s="42"/>
      <c r="H315" s="42"/>
      <c r="I315" s="42"/>
      <c r="J315" s="43"/>
      <c r="K315" s="42"/>
      <c r="L315" s="42"/>
      <c r="M315" s="42"/>
      <c r="N315" s="42"/>
      <c r="O315" s="42"/>
    </row>
    <row r="316" spans="2:15" ht="15" x14ac:dyDescent="0.25">
      <c r="B316" s="44"/>
      <c r="D316" s="45"/>
      <c r="E316" s="42"/>
      <c r="F316" s="42"/>
      <c r="G316" s="42"/>
      <c r="H316" s="42"/>
      <c r="I316" s="42"/>
      <c r="J316" s="43"/>
      <c r="K316" s="42"/>
      <c r="L316" s="42"/>
      <c r="M316" s="42"/>
      <c r="N316" s="42"/>
      <c r="O316" s="42"/>
    </row>
    <row r="317" spans="2:15" ht="15" x14ac:dyDescent="0.25">
      <c r="B317" s="44"/>
      <c r="D317" s="45"/>
      <c r="E317" s="42"/>
      <c r="F317" s="42"/>
      <c r="G317" s="42"/>
      <c r="H317" s="42"/>
      <c r="I317" s="42"/>
      <c r="J317" s="43"/>
      <c r="K317" s="42"/>
      <c r="L317" s="42"/>
      <c r="M317" s="42"/>
      <c r="N317" s="42"/>
      <c r="O317" s="42"/>
    </row>
    <row r="318" spans="2:15" ht="15" x14ac:dyDescent="0.25">
      <c r="B318" s="44"/>
      <c r="D318" s="45"/>
      <c r="E318" s="42"/>
      <c r="F318" s="42"/>
      <c r="G318" s="42"/>
      <c r="H318" s="42"/>
      <c r="I318" s="42"/>
      <c r="J318" s="43"/>
      <c r="K318" s="42"/>
      <c r="L318" s="42"/>
      <c r="M318" s="42"/>
      <c r="N318" s="42"/>
      <c r="O318" s="42"/>
    </row>
    <row r="319" spans="2:15" ht="15" x14ac:dyDescent="0.25">
      <c r="B319" s="44"/>
      <c r="D319" s="45"/>
      <c r="E319" s="42"/>
      <c r="F319" s="42"/>
      <c r="G319" s="42"/>
      <c r="H319" s="42"/>
      <c r="I319" s="42"/>
      <c r="J319" s="43"/>
      <c r="K319" s="42"/>
      <c r="L319" s="42"/>
      <c r="M319" s="42"/>
      <c r="N319" s="42"/>
      <c r="O319" s="42"/>
    </row>
    <row r="320" spans="2:15" ht="15" x14ac:dyDescent="0.25">
      <c r="B320" s="44"/>
      <c r="D320" s="45"/>
      <c r="E320" s="42"/>
      <c r="F320" s="42"/>
      <c r="G320" s="42"/>
      <c r="H320" s="42"/>
      <c r="I320" s="42"/>
      <c r="J320" s="43"/>
      <c r="K320" s="42"/>
      <c r="L320" s="42"/>
      <c r="M320" s="42"/>
      <c r="N320" s="42"/>
      <c r="O320" s="42"/>
    </row>
    <row r="321" spans="2:15" ht="15" x14ac:dyDescent="0.25">
      <c r="B321" s="44"/>
      <c r="D321" s="45"/>
      <c r="E321" s="42"/>
      <c r="F321" s="42"/>
      <c r="G321" s="42"/>
      <c r="H321" s="42"/>
      <c r="I321" s="42"/>
      <c r="J321" s="43"/>
      <c r="K321" s="42"/>
      <c r="L321" s="42"/>
      <c r="M321" s="42"/>
      <c r="N321" s="42"/>
      <c r="O321" s="42"/>
    </row>
    <row r="322" spans="2:15" ht="15" x14ac:dyDescent="0.25">
      <c r="B322" s="44"/>
      <c r="D322" s="45"/>
      <c r="E322" s="42"/>
      <c r="F322" s="42"/>
      <c r="G322" s="42"/>
      <c r="H322" s="42"/>
      <c r="I322" s="42"/>
      <c r="J322" s="43"/>
      <c r="K322" s="42"/>
      <c r="L322" s="42"/>
      <c r="M322" s="42"/>
      <c r="N322" s="42"/>
      <c r="O322" s="42"/>
    </row>
    <row r="323" spans="2:15" ht="15" x14ac:dyDescent="0.25">
      <c r="B323" s="44"/>
      <c r="D323" s="45"/>
      <c r="E323" s="42"/>
      <c r="F323" s="42"/>
      <c r="G323" s="42"/>
      <c r="H323" s="42"/>
      <c r="I323" s="42"/>
      <c r="J323" s="43"/>
      <c r="K323" s="42"/>
      <c r="L323" s="42"/>
      <c r="M323" s="42"/>
      <c r="N323" s="42"/>
      <c r="O323" s="42"/>
    </row>
    <row r="324" spans="2:15" ht="15" x14ac:dyDescent="0.25">
      <c r="B324" s="44"/>
      <c r="D324" s="45"/>
      <c r="E324" s="42"/>
      <c r="F324" s="42"/>
      <c r="G324" s="42"/>
      <c r="H324" s="42"/>
      <c r="I324" s="42"/>
      <c r="J324" s="43"/>
      <c r="K324" s="42"/>
      <c r="L324" s="42"/>
      <c r="M324" s="42"/>
      <c r="N324" s="42"/>
      <c r="O324" s="42"/>
    </row>
    <row r="325" spans="2:15" ht="15" x14ac:dyDescent="0.25">
      <c r="B325" s="44"/>
      <c r="D325" s="45"/>
      <c r="E325" s="42"/>
      <c r="F325" s="42"/>
      <c r="G325" s="42"/>
      <c r="H325" s="42"/>
      <c r="I325" s="42"/>
      <c r="J325" s="43"/>
      <c r="K325" s="42"/>
      <c r="L325" s="42"/>
      <c r="M325" s="42"/>
      <c r="N325" s="42"/>
      <c r="O325" s="42"/>
    </row>
    <row r="326" spans="2:15" ht="15" x14ac:dyDescent="0.25">
      <c r="B326" s="44"/>
      <c r="D326" s="45"/>
      <c r="E326" s="42"/>
      <c r="F326" s="42"/>
      <c r="G326" s="42"/>
      <c r="H326" s="42"/>
      <c r="I326" s="42"/>
      <c r="J326" s="43"/>
      <c r="K326" s="42"/>
      <c r="L326" s="42"/>
      <c r="M326" s="42"/>
      <c r="N326" s="42"/>
      <c r="O326" s="42"/>
    </row>
    <row r="327" spans="2:15" ht="15" x14ac:dyDescent="0.25">
      <c r="B327" s="44"/>
      <c r="D327" s="45"/>
      <c r="E327" s="42"/>
      <c r="F327" s="42"/>
      <c r="G327" s="42"/>
      <c r="H327" s="42"/>
      <c r="I327" s="42"/>
      <c r="J327" s="43"/>
      <c r="K327" s="42"/>
      <c r="L327" s="42"/>
      <c r="M327" s="42"/>
      <c r="N327" s="42"/>
      <c r="O327" s="42"/>
    </row>
    <row r="328" spans="2:15" ht="15" x14ac:dyDescent="0.25">
      <c r="B328" s="44"/>
      <c r="D328" s="45"/>
      <c r="E328" s="42"/>
      <c r="F328" s="42"/>
      <c r="G328" s="42"/>
      <c r="H328" s="42"/>
      <c r="I328" s="42"/>
      <c r="J328" s="43"/>
      <c r="K328" s="42"/>
      <c r="L328" s="42"/>
      <c r="M328" s="42"/>
      <c r="N328" s="42"/>
      <c r="O328" s="42"/>
    </row>
    <row r="329" spans="2:15" ht="15" x14ac:dyDescent="0.25">
      <c r="B329" s="44"/>
      <c r="D329" s="45"/>
      <c r="E329" s="42"/>
      <c r="F329" s="42"/>
      <c r="G329" s="42"/>
      <c r="H329" s="42"/>
      <c r="I329" s="42"/>
      <c r="J329" s="43"/>
      <c r="K329" s="42"/>
      <c r="L329" s="42"/>
      <c r="M329" s="42"/>
      <c r="N329" s="42"/>
      <c r="O329" s="42"/>
    </row>
    <row r="330" spans="2:15" ht="15" x14ac:dyDescent="0.25">
      <c r="B330" s="44"/>
      <c r="D330" s="45"/>
      <c r="E330" s="42"/>
      <c r="F330" s="42"/>
      <c r="G330" s="42"/>
      <c r="H330" s="42"/>
      <c r="I330" s="42"/>
      <c r="J330" s="43"/>
      <c r="K330" s="42"/>
      <c r="L330" s="42"/>
      <c r="M330" s="42"/>
      <c r="N330" s="42"/>
      <c r="O330" s="42"/>
    </row>
    <row r="331" spans="2:15" ht="15" x14ac:dyDescent="0.25">
      <c r="B331" s="44"/>
      <c r="D331" s="45"/>
      <c r="E331" s="42"/>
      <c r="F331" s="42"/>
      <c r="G331" s="42"/>
      <c r="H331" s="42"/>
      <c r="I331" s="42"/>
      <c r="J331" s="43"/>
      <c r="K331" s="42"/>
      <c r="L331" s="42"/>
      <c r="M331" s="42"/>
      <c r="N331" s="42"/>
      <c r="O331" s="42"/>
    </row>
    <row r="332" spans="2:15" ht="15" x14ac:dyDescent="0.25">
      <c r="B332" s="44"/>
      <c r="D332" s="45"/>
      <c r="E332" s="42"/>
      <c r="F332" s="42"/>
      <c r="G332" s="42"/>
      <c r="H332" s="42"/>
      <c r="I332" s="42"/>
      <c r="J332" s="43"/>
      <c r="K332" s="42"/>
      <c r="L332" s="42"/>
      <c r="M332" s="42"/>
      <c r="N332" s="42"/>
      <c r="O332" s="42"/>
    </row>
    <row r="333" spans="2:15" ht="15" x14ac:dyDescent="0.25">
      <c r="B333" s="44"/>
      <c r="D333" s="45"/>
      <c r="E333" s="42"/>
      <c r="F333" s="42"/>
      <c r="G333" s="42"/>
      <c r="H333" s="42"/>
      <c r="I333" s="42"/>
      <c r="J333" s="43"/>
      <c r="K333" s="42"/>
      <c r="L333" s="42"/>
      <c r="M333" s="42"/>
      <c r="N333" s="42"/>
      <c r="O333" s="42"/>
    </row>
    <row r="334" spans="2:15" ht="15" x14ac:dyDescent="0.25">
      <c r="B334" s="44"/>
      <c r="D334" s="45"/>
      <c r="E334" s="42"/>
      <c r="F334" s="42"/>
      <c r="G334" s="42"/>
      <c r="H334" s="42"/>
      <c r="I334" s="42"/>
      <c r="J334" s="43"/>
      <c r="K334" s="42"/>
      <c r="L334" s="42"/>
      <c r="M334" s="42"/>
      <c r="N334" s="42"/>
      <c r="O334" s="42"/>
    </row>
    <row r="335" spans="2:15" ht="15" x14ac:dyDescent="0.25">
      <c r="B335" s="44"/>
      <c r="D335" s="45"/>
      <c r="E335" s="42"/>
      <c r="F335" s="42"/>
      <c r="G335" s="42"/>
      <c r="H335" s="42"/>
      <c r="I335" s="42"/>
      <c r="J335" s="43"/>
      <c r="K335" s="42"/>
      <c r="L335" s="42"/>
      <c r="M335" s="42"/>
      <c r="N335" s="42"/>
      <c r="O335" s="42"/>
    </row>
    <row r="336" spans="2:15" ht="15" x14ac:dyDescent="0.25">
      <c r="B336" s="44"/>
      <c r="D336" s="45"/>
      <c r="E336" s="42"/>
      <c r="F336" s="42"/>
      <c r="G336" s="42"/>
      <c r="H336" s="42"/>
      <c r="I336" s="42"/>
      <c r="J336" s="43"/>
      <c r="K336" s="42"/>
      <c r="L336" s="42"/>
      <c r="M336" s="42"/>
      <c r="N336" s="42"/>
      <c r="O336" s="42"/>
    </row>
    <row r="337" spans="2:15" ht="15" x14ac:dyDescent="0.25">
      <c r="B337" s="44"/>
      <c r="D337" s="45"/>
      <c r="E337" s="42"/>
      <c r="F337" s="42"/>
      <c r="G337" s="42"/>
      <c r="H337" s="42"/>
      <c r="I337" s="42"/>
      <c r="J337" s="43"/>
      <c r="K337" s="42"/>
      <c r="L337" s="42"/>
      <c r="M337" s="42"/>
      <c r="N337" s="42"/>
      <c r="O337" s="42"/>
    </row>
    <row r="338" spans="2:15" ht="15" x14ac:dyDescent="0.25">
      <c r="B338" s="44"/>
      <c r="D338" s="45"/>
      <c r="E338" s="42"/>
      <c r="F338" s="42"/>
      <c r="G338" s="42"/>
      <c r="H338" s="42"/>
      <c r="I338" s="42"/>
      <c r="J338" s="43"/>
      <c r="K338" s="42"/>
      <c r="L338" s="42"/>
      <c r="M338" s="42"/>
      <c r="N338" s="42"/>
      <c r="O338" s="42"/>
    </row>
    <row r="339" spans="2:15" ht="15" x14ac:dyDescent="0.25">
      <c r="B339" s="44"/>
      <c r="D339" s="45"/>
      <c r="E339" s="42"/>
      <c r="F339" s="42"/>
      <c r="G339" s="42"/>
      <c r="H339" s="42"/>
      <c r="I339" s="42"/>
      <c r="J339" s="43"/>
      <c r="K339" s="42"/>
      <c r="L339" s="42"/>
      <c r="M339" s="42"/>
      <c r="N339" s="42"/>
      <c r="O339" s="42"/>
    </row>
    <row r="340" spans="2:15" ht="15" x14ac:dyDescent="0.25">
      <c r="B340" s="44"/>
      <c r="D340" s="45"/>
      <c r="E340" s="42"/>
      <c r="F340" s="42"/>
      <c r="G340" s="42"/>
      <c r="H340" s="42"/>
      <c r="I340" s="42"/>
      <c r="J340" s="43"/>
      <c r="K340" s="42"/>
      <c r="L340" s="42"/>
      <c r="M340" s="42"/>
      <c r="N340" s="42"/>
      <c r="O340" s="42"/>
    </row>
    <row r="341" spans="2:15" ht="15" x14ac:dyDescent="0.25">
      <c r="B341" s="44"/>
      <c r="D341" s="45"/>
      <c r="E341" s="42"/>
      <c r="F341" s="42"/>
      <c r="G341" s="42"/>
      <c r="H341" s="42"/>
      <c r="I341" s="42"/>
      <c r="J341" s="43"/>
      <c r="K341" s="42"/>
      <c r="L341" s="42"/>
      <c r="M341" s="42"/>
      <c r="N341" s="42"/>
      <c r="O341" s="42"/>
    </row>
    <row r="342" spans="2:15" ht="15" x14ac:dyDescent="0.25">
      <c r="B342" s="44"/>
      <c r="D342" s="45"/>
      <c r="E342" s="42"/>
      <c r="F342" s="42"/>
      <c r="G342" s="42"/>
      <c r="H342" s="42"/>
      <c r="I342" s="42"/>
      <c r="J342" s="43"/>
      <c r="K342" s="42"/>
      <c r="L342" s="42"/>
      <c r="M342" s="42"/>
      <c r="N342" s="42"/>
      <c r="O342" s="42"/>
    </row>
    <row r="343" spans="2:15" ht="15" x14ac:dyDescent="0.25">
      <c r="B343" s="44"/>
      <c r="D343" s="45"/>
      <c r="E343" s="42"/>
      <c r="F343" s="42"/>
      <c r="G343" s="42"/>
      <c r="H343" s="42"/>
      <c r="I343" s="42"/>
      <c r="J343" s="43"/>
      <c r="K343" s="42"/>
      <c r="L343" s="42"/>
      <c r="M343" s="42"/>
      <c r="N343" s="42"/>
      <c r="O343" s="42"/>
    </row>
    <row r="344" spans="2:15" ht="15" x14ac:dyDescent="0.25">
      <c r="B344" s="44"/>
      <c r="D344" s="45"/>
      <c r="E344" s="42"/>
      <c r="F344" s="42"/>
      <c r="G344" s="42"/>
      <c r="H344" s="42"/>
      <c r="I344" s="42"/>
      <c r="J344" s="43"/>
      <c r="K344" s="42"/>
      <c r="L344" s="42"/>
      <c r="M344" s="42"/>
      <c r="N344" s="42"/>
      <c r="O344" s="42"/>
    </row>
    <row r="345" spans="2:15" ht="15" x14ac:dyDescent="0.25">
      <c r="B345" s="44"/>
      <c r="D345" s="45"/>
      <c r="E345" s="42"/>
      <c r="F345" s="42"/>
      <c r="G345" s="42"/>
      <c r="H345" s="42"/>
      <c r="I345" s="42"/>
      <c r="J345" s="43"/>
      <c r="K345" s="42"/>
      <c r="L345" s="42"/>
      <c r="M345" s="42"/>
      <c r="N345" s="42"/>
      <c r="O345" s="42"/>
    </row>
    <row r="346" spans="2:15" ht="15" x14ac:dyDescent="0.25">
      <c r="B346" s="44"/>
      <c r="D346" s="45"/>
      <c r="E346" s="42"/>
      <c r="F346" s="42"/>
      <c r="G346" s="42"/>
      <c r="H346" s="42"/>
      <c r="I346" s="42"/>
      <c r="J346" s="43"/>
      <c r="K346" s="42"/>
      <c r="L346" s="42"/>
      <c r="M346" s="42"/>
      <c r="N346" s="42"/>
      <c r="O346" s="42"/>
    </row>
    <row r="347" spans="2:15" ht="15" x14ac:dyDescent="0.25">
      <c r="B347" s="44"/>
      <c r="D347" s="45"/>
      <c r="E347" s="42"/>
      <c r="F347" s="42"/>
      <c r="G347" s="42"/>
      <c r="H347" s="42"/>
      <c r="I347" s="42"/>
      <c r="J347" s="43"/>
      <c r="K347" s="42"/>
      <c r="L347" s="42"/>
      <c r="M347" s="42"/>
      <c r="N347" s="42"/>
      <c r="O347" s="42"/>
    </row>
    <row r="348" spans="2:15" ht="15" x14ac:dyDescent="0.25">
      <c r="B348" s="44"/>
      <c r="D348" s="45"/>
      <c r="E348" s="42"/>
      <c r="F348" s="42"/>
      <c r="G348" s="42"/>
      <c r="H348" s="42"/>
      <c r="I348" s="42"/>
      <c r="J348" s="43"/>
      <c r="K348" s="42"/>
      <c r="L348" s="42"/>
      <c r="M348" s="42"/>
      <c r="N348" s="42"/>
      <c r="O348" s="42"/>
    </row>
    <row r="349" spans="2:15" ht="15" x14ac:dyDescent="0.25">
      <c r="B349" s="44"/>
      <c r="D349" s="45"/>
      <c r="E349" s="42"/>
      <c r="F349" s="42"/>
      <c r="G349" s="42"/>
      <c r="H349" s="42"/>
      <c r="I349" s="42"/>
      <c r="J349" s="43"/>
      <c r="K349" s="42"/>
      <c r="L349" s="42"/>
      <c r="M349" s="42"/>
      <c r="N349" s="42"/>
      <c r="O349" s="42"/>
    </row>
    <row r="350" spans="2:15" ht="15" x14ac:dyDescent="0.25">
      <c r="B350" s="44"/>
      <c r="D350" s="45"/>
      <c r="E350" s="42"/>
      <c r="F350" s="42"/>
      <c r="G350" s="42"/>
      <c r="H350" s="42"/>
      <c r="I350" s="42"/>
      <c r="J350" s="43"/>
      <c r="K350" s="42"/>
      <c r="L350" s="42"/>
      <c r="M350" s="42"/>
      <c r="N350" s="42"/>
      <c r="O350" s="42"/>
    </row>
    <row r="351" spans="2:15" ht="15" x14ac:dyDescent="0.25">
      <c r="B351" s="44"/>
      <c r="D351" s="45"/>
      <c r="E351" s="42"/>
      <c r="F351" s="42"/>
      <c r="G351" s="42"/>
      <c r="H351" s="42"/>
      <c r="I351" s="42"/>
      <c r="J351" s="43"/>
      <c r="K351" s="42"/>
      <c r="L351" s="42"/>
      <c r="M351" s="42"/>
      <c r="N351" s="42"/>
      <c r="O351" s="42"/>
    </row>
    <row r="352" spans="2:15" ht="15" x14ac:dyDescent="0.25">
      <c r="B352" s="44"/>
      <c r="D352" s="45"/>
      <c r="E352" s="42"/>
      <c r="F352" s="42"/>
      <c r="G352" s="42"/>
      <c r="H352" s="42"/>
      <c r="I352" s="42"/>
      <c r="J352" s="43"/>
      <c r="K352" s="42"/>
      <c r="L352" s="42"/>
      <c r="M352" s="42"/>
      <c r="N352" s="42"/>
      <c r="O352" s="42"/>
    </row>
    <row r="353" spans="2:15" ht="15" x14ac:dyDescent="0.25">
      <c r="B353" s="44"/>
      <c r="D353" s="45"/>
      <c r="E353" s="42"/>
      <c r="F353" s="42"/>
      <c r="G353" s="42"/>
      <c r="H353" s="42"/>
      <c r="I353" s="42"/>
      <c r="J353" s="43"/>
      <c r="K353" s="42"/>
      <c r="L353" s="42"/>
      <c r="M353" s="42"/>
      <c r="N353" s="42"/>
      <c r="O353" s="42"/>
    </row>
    <row r="354" spans="2:15" ht="15" x14ac:dyDescent="0.25">
      <c r="B354" s="44"/>
      <c r="D354" s="45"/>
      <c r="E354" s="42"/>
      <c r="F354" s="42"/>
      <c r="G354" s="42"/>
      <c r="H354" s="42"/>
      <c r="I354" s="42"/>
      <c r="J354" s="43"/>
      <c r="K354" s="42"/>
      <c r="L354" s="42"/>
      <c r="M354" s="42"/>
      <c r="N354" s="42"/>
      <c r="O354" s="42"/>
    </row>
    <row r="355" spans="2:15" ht="15" x14ac:dyDescent="0.25">
      <c r="B355" s="44"/>
      <c r="D355" s="45"/>
      <c r="E355" s="42"/>
      <c r="F355" s="42"/>
      <c r="G355" s="42"/>
      <c r="H355" s="42"/>
      <c r="I355" s="42"/>
      <c r="J355" s="43"/>
      <c r="K355" s="42"/>
      <c r="L355" s="42"/>
      <c r="M355" s="42"/>
      <c r="N355" s="42"/>
      <c r="O355" s="42"/>
    </row>
    <row r="356" spans="2:15" ht="15" x14ac:dyDescent="0.25">
      <c r="B356" s="44"/>
      <c r="D356" s="45"/>
      <c r="E356" s="42"/>
      <c r="F356" s="42"/>
      <c r="G356" s="42"/>
      <c r="H356" s="42"/>
      <c r="I356" s="42"/>
      <c r="J356" s="43"/>
      <c r="K356" s="42"/>
      <c r="L356" s="42"/>
      <c r="M356" s="42"/>
      <c r="N356" s="42"/>
      <c r="O356" s="42"/>
    </row>
    <row r="357" spans="2:15" ht="15" x14ac:dyDescent="0.25">
      <c r="B357" s="44"/>
      <c r="D357" s="45"/>
      <c r="E357" s="42"/>
      <c r="F357" s="42"/>
      <c r="G357" s="42"/>
      <c r="H357" s="42"/>
      <c r="I357" s="42"/>
      <c r="J357" s="43"/>
      <c r="K357" s="42"/>
      <c r="L357" s="42"/>
      <c r="M357" s="42"/>
      <c r="N357" s="42"/>
      <c r="O357" s="42"/>
    </row>
    <row r="358" spans="2:15" ht="15" x14ac:dyDescent="0.25">
      <c r="B358" s="44"/>
      <c r="D358" s="45"/>
      <c r="E358" s="42"/>
      <c r="F358" s="42"/>
      <c r="G358" s="42"/>
      <c r="H358" s="42"/>
      <c r="I358" s="42"/>
      <c r="J358" s="43"/>
      <c r="K358" s="42"/>
      <c r="L358" s="42"/>
      <c r="M358" s="42"/>
      <c r="N358" s="42"/>
      <c r="O358" s="42"/>
    </row>
    <row r="359" spans="2:15" ht="15" x14ac:dyDescent="0.25">
      <c r="B359" s="44"/>
      <c r="D359" s="45"/>
      <c r="E359" s="42"/>
      <c r="F359" s="42"/>
      <c r="G359" s="42"/>
      <c r="H359" s="42"/>
      <c r="I359" s="42"/>
      <c r="J359" s="43"/>
      <c r="K359" s="42"/>
      <c r="L359" s="42"/>
      <c r="M359" s="42"/>
      <c r="N359" s="42"/>
      <c r="O359" s="42"/>
    </row>
    <row r="360" spans="2:15" ht="15" x14ac:dyDescent="0.25">
      <c r="B360" s="44"/>
      <c r="D360" s="45"/>
      <c r="E360" s="42"/>
      <c r="F360" s="42"/>
      <c r="G360" s="42"/>
      <c r="H360" s="42"/>
      <c r="I360" s="42"/>
      <c r="J360" s="43"/>
      <c r="K360" s="42"/>
      <c r="L360" s="42"/>
      <c r="M360" s="42"/>
      <c r="N360" s="42"/>
      <c r="O360" s="42"/>
    </row>
    <row r="361" spans="2:15" ht="15" x14ac:dyDescent="0.25">
      <c r="B361" s="44"/>
      <c r="D361" s="45"/>
      <c r="E361" s="42"/>
      <c r="F361" s="42"/>
      <c r="G361" s="42"/>
      <c r="H361" s="42"/>
      <c r="I361" s="42"/>
      <c r="J361" s="43"/>
      <c r="K361" s="42"/>
      <c r="L361" s="42"/>
      <c r="M361" s="42"/>
      <c r="N361" s="42"/>
      <c r="O361" s="42"/>
    </row>
    <row r="362" spans="2:15" ht="15" x14ac:dyDescent="0.25">
      <c r="B362" s="44"/>
      <c r="D362" s="45"/>
      <c r="E362" s="42"/>
      <c r="F362" s="42"/>
      <c r="G362" s="42"/>
      <c r="H362" s="42"/>
      <c r="I362" s="42"/>
      <c r="J362" s="43"/>
      <c r="K362" s="42"/>
      <c r="L362" s="42"/>
      <c r="M362" s="42"/>
      <c r="N362" s="42"/>
      <c r="O362" s="42"/>
    </row>
    <row r="363" spans="2:15" ht="15" x14ac:dyDescent="0.25">
      <c r="B363" s="44"/>
      <c r="D363" s="45"/>
      <c r="E363" s="42"/>
      <c r="F363" s="42"/>
      <c r="G363" s="42"/>
      <c r="H363" s="42"/>
      <c r="I363" s="42"/>
      <c r="J363" s="43"/>
      <c r="K363" s="42"/>
      <c r="L363" s="42"/>
      <c r="M363" s="42"/>
      <c r="N363" s="42"/>
      <c r="O363" s="42"/>
    </row>
    <row r="364" spans="2:15" ht="15" x14ac:dyDescent="0.25">
      <c r="B364" s="44"/>
      <c r="D364" s="45"/>
      <c r="E364" s="42"/>
      <c r="F364" s="42"/>
      <c r="G364" s="42"/>
      <c r="H364" s="42"/>
      <c r="I364" s="42"/>
      <c r="J364" s="43"/>
      <c r="K364" s="42"/>
      <c r="L364" s="42"/>
      <c r="M364" s="42"/>
      <c r="N364" s="42"/>
      <c r="O364" s="42"/>
    </row>
    <row r="365" spans="2:15" ht="15" x14ac:dyDescent="0.25">
      <c r="B365" s="44"/>
      <c r="D365" s="45"/>
      <c r="E365" s="42"/>
      <c r="F365" s="42"/>
      <c r="G365" s="42"/>
      <c r="H365" s="42"/>
      <c r="I365" s="42"/>
      <c r="J365" s="43"/>
      <c r="K365" s="42"/>
      <c r="L365" s="42"/>
      <c r="M365" s="42"/>
      <c r="N365" s="42"/>
      <c r="O365" s="42"/>
    </row>
    <row r="366" spans="2:15" ht="15" x14ac:dyDescent="0.25">
      <c r="B366" s="44"/>
      <c r="D366" s="45"/>
      <c r="E366" s="42"/>
      <c r="F366" s="42"/>
      <c r="G366" s="42"/>
      <c r="H366" s="42"/>
      <c r="I366" s="42"/>
      <c r="J366" s="43"/>
      <c r="K366" s="42"/>
      <c r="L366" s="42"/>
      <c r="M366" s="42"/>
      <c r="N366" s="42"/>
      <c r="O366" s="42"/>
    </row>
    <row r="367" spans="2:15" ht="15" x14ac:dyDescent="0.25">
      <c r="B367" s="44"/>
      <c r="D367" s="45"/>
      <c r="E367" s="42"/>
      <c r="F367" s="42"/>
      <c r="G367" s="42"/>
      <c r="H367" s="42"/>
      <c r="I367" s="42"/>
      <c r="J367" s="43"/>
      <c r="K367" s="42"/>
      <c r="L367" s="42"/>
      <c r="M367" s="42"/>
      <c r="N367" s="42"/>
      <c r="O367" s="42"/>
    </row>
    <row r="368" spans="2:15" ht="15" x14ac:dyDescent="0.25">
      <c r="B368" s="44"/>
      <c r="D368" s="45"/>
      <c r="E368" s="42"/>
      <c r="F368" s="42"/>
      <c r="G368" s="42"/>
      <c r="H368" s="42"/>
      <c r="I368" s="42"/>
      <c r="J368" s="43"/>
      <c r="K368" s="42"/>
      <c r="L368" s="42"/>
      <c r="M368" s="42"/>
      <c r="N368" s="42"/>
      <c r="O368" s="42"/>
    </row>
    <row r="369" spans="2:15" ht="15" x14ac:dyDescent="0.25">
      <c r="B369" s="44"/>
      <c r="D369" s="45"/>
      <c r="E369" s="42"/>
      <c r="F369" s="42"/>
      <c r="G369" s="42"/>
      <c r="H369" s="42"/>
      <c r="I369" s="42"/>
      <c r="J369" s="43"/>
      <c r="K369" s="42"/>
      <c r="L369" s="42"/>
      <c r="M369" s="42"/>
      <c r="N369" s="42"/>
      <c r="O369" s="42"/>
    </row>
    <row r="370" spans="2:15" ht="15" x14ac:dyDescent="0.25">
      <c r="B370" s="44"/>
      <c r="D370" s="45"/>
      <c r="E370" s="42"/>
      <c r="F370" s="42"/>
      <c r="G370" s="42"/>
      <c r="H370" s="42"/>
      <c r="I370" s="42"/>
      <c r="J370" s="43"/>
      <c r="K370" s="42"/>
      <c r="L370" s="42"/>
      <c r="M370" s="42"/>
      <c r="N370" s="42"/>
      <c r="O370" s="42"/>
    </row>
    <row r="371" spans="2:15" ht="15" x14ac:dyDescent="0.25">
      <c r="B371" s="44"/>
      <c r="D371" s="45"/>
      <c r="E371" s="42"/>
      <c r="F371" s="42"/>
      <c r="G371" s="42"/>
      <c r="H371" s="42"/>
      <c r="I371" s="42"/>
      <c r="J371" s="43"/>
      <c r="K371" s="42"/>
      <c r="L371" s="42"/>
      <c r="M371" s="42"/>
      <c r="N371" s="42"/>
      <c r="O371" s="42"/>
    </row>
    <row r="372" spans="2:15" ht="15" x14ac:dyDescent="0.25">
      <c r="B372" s="44"/>
      <c r="D372" s="45"/>
      <c r="E372" s="42"/>
      <c r="F372" s="42"/>
      <c r="G372" s="42"/>
      <c r="H372" s="42"/>
      <c r="I372" s="42"/>
      <c r="J372" s="43"/>
      <c r="K372" s="42"/>
      <c r="L372" s="42"/>
      <c r="M372" s="42"/>
      <c r="N372" s="42"/>
      <c r="O372" s="42"/>
    </row>
    <row r="373" spans="2:15" ht="15" x14ac:dyDescent="0.25">
      <c r="B373" s="44"/>
      <c r="D373" s="45"/>
      <c r="E373" s="42"/>
      <c r="F373" s="42"/>
      <c r="G373" s="42"/>
      <c r="H373" s="42"/>
      <c r="I373" s="42"/>
      <c r="J373" s="43"/>
      <c r="K373" s="42"/>
      <c r="L373" s="42"/>
      <c r="M373" s="42"/>
      <c r="N373" s="42"/>
      <c r="O373" s="42"/>
    </row>
    <row r="374" spans="2:15" ht="15" x14ac:dyDescent="0.25">
      <c r="B374" s="44"/>
      <c r="D374" s="45"/>
      <c r="E374" s="42"/>
      <c r="F374" s="42"/>
      <c r="G374" s="42"/>
      <c r="H374" s="42"/>
      <c r="I374" s="42"/>
      <c r="J374" s="43"/>
      <c r="K374" s="42"/>
      <c r="L374" s="42"/>
      <c r="M374" s="42"/>
      <c r="N374" s="42"/>
      <c r="O374" s="42"/>
    </row>
    <row r="375" spans="2:15" ht="15" x14ac:dyDescent="0.25">
      <c r="B375" s="44"/>
      <c r="D375" s="45"/>
      <c r="E375" s="42"/>
      <c r="F375" s="42"/>
      <c r="G375" s="42"/>
      <c r="H375" s="42"/>
      <c r="I375" s="42"/>
      <c r="J375" s="43"/>
      <c r="K375" s="42"/>
      <c r="L375" s="42"/>
      <c r="M375" s="42"/>
      <c r="N375" s="42"/>
      <c r="O375" s="42"/>
    </row>
    <row r="376" spans="2:15" ht="15" x14ac:dyDescent="0.25">
      <c r="B376" s="44"/>
      <c r="D376" s="45"/>
      <c r="E376" s="42"/>
      <c r="F376" s="42"/>
      <c r="G376" s="42"/>
      <c r="H376" s="42"/>
      <c r="I376" s="42"/>
      <c r="J376" s="43"/>
      <c r="K376" s="42"/>
      <c r="L376" s="42"/>
      <c r="M376" s="42"/>
      <c r="N376" s="42"/>
      <c r="O376" s="42"/>
    </row>
    <row r="377" spans="2:15" ht="15" x14ac:dyDescent="0.25">
      <c r="B377" s="44"/>
      <c r="D377" s="45"/>
      <c r="E377" s="42"/>
      <c r="F377" s="42"/>
      <c r="G377" s="42"/>
      <c r="H377" s="42"/>
      <c r="I377" s="42"/>
      <c r="J377" s="43"/>
      <c r="K377" s="42"/>
      <c r="L377" s="42"/>
      <c r="M377" s="42"/>
      <c r="N377" s="42"/>
      <c r="O377" s="42"/>
    </row>
    <row r="378" spans="2:15" ht="15" x14ac:dyDescent="0.25">
      <c r="B378" s="44"/>
      <c r="D378" s="45"/>
      <c r="E378" s="42"/>
      <c r="F378" s="42"/>
      <c r="G378" s="42"/>
      <c r="H378" s="42"/>
      <c r="I378" s="42"/>
      <c r="J378" s="43"/>
      <c r="K378" s="42"/>
      <c r="L378" s="42"/>
      <c r="M378" s="42"/>
      <c r="N378" s="42"/>
      <c r="O378" s="42"/>
    </row>
    <row r="379" spans="2:15" ht="15" x14ac:dyDescent="0.25">
      <c r="B379" s="44"/>
      <c r="D379" s="45"/>
      <c r="E379" s="42"/>
      <c r="F379" s="42"/>
      <c r="G379" s="42"/>
      <c r="H379" s="42"/>
      <c r="I379" s="42"/>
      <c r="J379" s="43"/>
      <c r="K379" s="42"/>
      <c r="L379" s="42"/>
      <c r="M379" s="42"/>
      <c r="N379" s="42"/>
      <c r="O379" s="42"/>
    </row>
    <row r="380" spans="2:15" ht="15" x14ac:dyDescent="0.25">
      <c r="B380" s="44"/>
      <c r="D380" s="45"/>
      <c r="E380" s="42"/>
      <c r="F380" s="42"/>
      <c r="G380" s="42"/>
      <c r="H380" s="42"/>
      <c r="I380" s="42"/>
      <c r="J380" s="43"/>
      <c r="K380" s="42"/>
      <c r="L380" s="42"/>
      <c r="M380" s="42"/>
      <c r="N380" s="42"/>
      <c r="O380" s="42"/>
    </row>
    <row r="381" spans="2:15" ht="15" x14ac:dyDescent="0.25">
      <c r="B381" s="44"/>
      <c r="D381" s="45"/>
      <c r="E381" s="42"/>
      <c r="F381" s="42"/>
      <c r="G381" s="42"/>
      <c r="H381" s="42"/>
      <c r="I381" s="42"/>
      <c r="J381" s="43"/>
      <c r="K381" s="42"/>
      <c r="L381" s="42"/>
      <c r="M381" s="42"/>
      <c r="N381" s="42"/>
      <c r="O381" s="42"/>
    </row>
    <row r="382" spans="2:15" ht="15" x14ac:dyDescent="0.25">
      <c r="B382" s="44"/>
      <c r="D382" s="45"/>
      <c r="E382" s="42"/>
      <c r="F382" s="42"/>
      <c r="G382" s="42"/>
      <c r="H382" s="42"/>
      <c r="I382" s="42"/>
      <c r="J382" s="43"/>
      <c r="K382" s="42"/>
      <c r="L382" s="42"/>
      <c r="M382" s="42"/>
      <c r="N382" s="42"/>
      <c r="O382" s="42"/>
    </row>
    <row r="383" spans="2:15" ht="15" x14ac:dyDescent="0.25">
      <c r="B383" s="44"/>
      <c r="D383" s="45"/>
      <c r="E383" s="42"/>
      <c r="F383" s="42"/>
      <c r="G383" s="42"/>
      <c r="H383" s="42"/>
      <c r="I383" s="42"/>
      <c r="J383" s="43"/>
      <c r="K383" s="42"/>
      <c r="L383" s="42"/>
      <c r="M383" s="42"/>
      <c r="N383" s="42"/>
      <c r="O383" s="42"/>
    </row>
    <row r="384" spans="2:15" ht="15" x14ac:dyDescent="0.25">
      <c r="B384" s="44"/>
      <c r="D384" s="45"/>
      <c r="E384" s="42"/>
      <c r="F384" s="42"/>
      <c r="G384" s="42"/>
      <c r="H384" s="42"/>
      <c r="I384" s="42"/>
      <c r="J384" s="43"/>
      <c r="K384" s="42"/>
      <c r="L384" s="42"/>
      <c r="M384" s="42"/>
      <c r="N384" s="42"/>
      <c r="O384" s="42"/>
    </row>
    <row r="385" spans="2:15" ht="15" x14ac:dyDescent="0.25">
      <c r="B385" s="44"/>
      <c r="D385" s="45"/>
      <c r="E385" s="42"/>
      <c r="F385" s="42"/>
      <c r="G385" s="42"/>
      <c r="H385" s="42"/>
      <c r="I385" s="42"/>
      <c r="J385" s="43"/>
      <c r="K385" s="42"/>
      <c r="L385" s="42"/>
      <c r="M385" s="42"/>
      <c r="N385" s="42"/>
      <c r="O385" s="42"/>
    </row>
    <row r="386" spans="2:15" ht="15" x14ac:dyDescent="0.25">
      <c r="B386" s="44"/>
      <c r="D386" s="45"/>
      <c r="E386" s="42"/>
      <c r="F386" s="42"/>
      <c r="G386" s="42"/>
      <c r="H386" s="42"/>
      <c r="I386" s="42"/>
      <c r="J386" s="43"/>
      <c r="K386" s="42"/>
      <c r="L386" s="42"/>
      <c r="M386" s="42"/>
      <c r="N386" s="42"/>
      <c r="O386" s="42"/>
    </row>
    <row r="387" spans="2:15" ht="15" x14ac:dyDescent="0.25">
      <c r="B387" s="44"/>
      <c r="D387" s="45"/>
      <c r="E387" s="42"/>
      <c r="F387" s="42"/>
      <c r="G387" s="42"/>
      <c r="H387" s="42"/>
      <c r="I387" s="42"/>
      <c r="J387" s="43"/>
      <c r="K387" s="42"/>
      <c r="L387" s="42"/>
      <c r="M387" s="42"/>
      <c r="N387" s="42"/>
      <c r="O387" s="42"/>
    </row>
    <row r="388" spans="2:15" ht="15" x14ac:dyDescent="0.25">
      <c r="B388" s="44"/>
      <c r="D388" s="45"/>
      <c r="E388" s="42"/>
      <c r="F388" s="42"/>
      <c r="G388" s="42"/>
      <c r="H388" s="42"/>
      <c r="I388" s="42"/>
      <c r="J388" s="43"/>
      <c r="K388" s="42"/>
      <c r="L388" s="42"/>
      <c r="M388" s="42"/>
      <c r="N388" s="42"/>
      <c r="O388" s="42"/>
    </row>
    <row r="389" spans="2:15" ht="15" x14ac:dyDescent="0.25">
      <c r="B389" s="44"/>
      <c r="D389" s="45"/>
      <c r="E389" s="42"/>
      <c r="F389" s="42"/>
      <c r="G389" s="42"/>
      <c r="H389" s="42"/>
      <c r="I389" s="42"/>
      <c r="J389" s="43"/>
      <c r="K389" s="42"/>
      <c r="L389" s="42"/>
      <c r="M389" s="42"/>
      <c r="N389" s="42"/>
      <c r="O389" s="42"/>
    </row>
    <row r="390" spans="2:15" ht="15" x14ac:dyDescent="0.25">
      <c r="B390" s="44"/>
      <c r="D390" s="45"/>
      <c r="E390" s="42"/>
      <c r="F390" s="42"/>
      <c r="G390" s="42"/>
      <c r="H390" s="42"/>
      <c r="I390" s="42"/>
      <c r="J390" s="43"/>
      <c r="K390" s="42"/>
      <c r="L390" s="42"/>
      <c r="M390" s="42"/>
      <c r="N390" s="42"/>
      <c r="O390" s="42"/>
    </row>
    <row r="391" spans="2:15" ht="15" x14ac:dyDescent="0.25">
      <c r="B391" s="44"/>
      <c r="D391" s="45"/>
      <c r="E391" s="42"/>
      <c r="F391" s="42"/>
      <c r="G391" s="42"/>
      <c r="H391" s="42"/>
      <c r="I391" s="42"/>
      <c r="J391" s="43"/>
      <c r="K391" s="42"/>
      <c r="L391" s="42"/>
      <c r="M391" s="42"/>
      <c r="N391" s="42"/>
      <c r="O391" s="42"/>
    </row>
    <row r="392" spans="2:15" ht="15" x14ac:dyDescent="0.25">
      <c r="B392" s="44"/>
      <c r="D392" s="45"/>
      <c r="E392" s="42"/>
      <c r="F392" s="42"/>
      <c r="G392" s="42"/>
      <c r="H392" s="42"/>
      <c r="I392" s="42"/>
      <c r="J392" s="43"/>
      <c r="K392" s="42"/>
      <c r="L392" s="42"/>
      <c r="M392" s="42"/>
      <c r="N392" s="42"/>
      <c r="O392" s="42"/>
    </row>
    <row r="393" spans="2:15" ht="15" x14ac:dyDescent="0.25">
      <c r="B393" s="44"/>
      <c r="D393" s="45"/>
      <c r="E393" s="42"/>
      <c r="F393" s="42"/>
      <c r="G393" s="42"/>
      <c r="H393" s="42"/>
      <c r="I393" s="42"/>
      <c r="J393" s="43"/>
      <c r="K393" s="42"/>
      <c r="L393" s="42"/>
      <c r="M393" s="42"/>
      <c r="N393" s="42"/>
      <c r="O393" s="42"/>
    </row>
    <row r="394" spans="2:15" ht="15" x14ac:dyDescent="0.25">
      <c r="B394" s="44"/>
      <c r="D394" s="45"/>
      <c r="E394" s="42"/>
      <c r="F394" s="42"/>
      <c r="G394" s="42"/>
      <c r="H394" s="42"/>
      <c r="I394" s="42"/>
      <c r="J394" s="43"/>
      <c r="K394" s="42"/>
      <c r="L394" s="42"/>
      <c r="M394" s="42"/>
      <c r="N394" s="42"/>
      <c r="O394" s="42"/>
    </row>
    <row r="395" spans="2:15" ht="15" x14ac:dyDescent="0.25">
      <c r="B395" s="44"/>
      <c r="D395" s="45"/>
      <c r="E395" s="42"/>
      <c r="F395" s="42"/>
      <c r="G395" s="42"/>
      <c r="H395" s="42"/>
      <c r="I395" s="42"/>
      <c r="J395" s="43"/>
      <c r="K395" s="42"/>
      <c r="L395" s="42"/>
      <c r="M395" s="42"/>
      <c r="N395" s="42"/>
      <c r="O395" s="42"/>
    </row>
    <row r="396" spans="2:15" ht="15" x14ac:dyDescent="0.25">
      <c r="B396" s="44"/>
      <c r="D396" s="45"/>
      <c r="E396" s="42"/>
      <c r="F396" s="42"/>
      <c r="G396" s="42"/>
      <c r="H396" s="42"/>
      <c r="I396" s="42"/>
      <c r="J396" s="43"/>
      <c r="K396" s="42"/>
      <c r="L396" s="42"/>
      <c r="M396" s="42"/>
      <c r="N396" s="42"/>
      <c r="O396" s="42"/>
    </row>
    <row r="397" spans="2:15" ht="15" x14ac:dyDescent="0.25">
      <c r="B397" s="44"/>
      <c r="D397" s="45"/>
      <c r="E397" s="42"/>
      <c r="F397" s="42"/>
      <c r="G397" s="42"/>
      <c r="H397" s="42"/>
      <c r="I397" s="42"/>
      <c r="J397" s="43"/>
      <c r="K397" s="42"/>
      <c r="L397" s="42"/>
      <c r="M397" s="42"/>
      <c r="N397" s="42"/>
      <c r="O397" s="42"/>
    </row>
    <row r="398" spans="2:15" ht="15" x14ac:dyDescent="0.25">
      <c r="B398" s="44"/>
      <c r="D398" s="45"/>
      <c r="E398" s="42"/>
      <c r="F398" s="42"/>
      <c r="G398" s="42"/>
      <c r="H398" s="42"/>
      <c r="I398" s="42"/>
      <c r="J398" s="43"/>
      <c r="K398" s="42"/>
      <c r="L398" s="42"/>
      <c r="M398" s="42"/>
      <c r="N398" s="42"/>
      <c r="O398" s="42"/>
    </row>
    <row r="399" spans="2:15" ht="15" x14ac:dyDescent="0.25">
      <c r="B399" s="44"/>
      <c r="D399" s="45"/>
      <c r="E399" s="42"/>
      <c r="F399" s="42"/>
      <c r="G399" s="42"/>
      <c r="H399" s="42"/>
      <c r="I399" s="42"/>
      <c r="J399" s="43"/>
      <c r="K399" s="42"/>
      <c r="L399" s="42"/>
      <c r="M399" s="42"/>
      <c r="N399" s="42"/>
      <c r="O399" s="42"/>
    </row>
    <row r="400" spans="2:15" ht="15" x14ac:dyDescent="0.25">
      <c r="B400" s="44"/>
      <c r="D400" s="45"/>
      <c r="E400" s="42"/>
      <c r="F400" s="42"/>
      <c r="G400" s="42"/>
      <c r="H400" s="42"/>
      <c r="I400" s="42"/>
      <c r="J400" s="43"/>
      <c r="K400" s="42"/>
      <c r="L400" s="42"/>
      <c r="M400" s="42"/>
      <c r="N400" s="42"/>
      <c r="O400" s="42"/>
    </row>
    <row r="401" spans="2:15" ht="15" x14ac:dyDescent="0.25">
      <c r="B401" s="44"/>
      <c r="D401" s="45"/>
      <c r="E401" s="42"/>
      <c r="F401" s="42"/>
      <c r="G401" s="42"/>
      <c r="H401" s="42"/>
      <c r="I401" s="42"/>
      <c r="J401" s="43"/>
      <c r="K401" s="42"/>
      <c r="L401" s="42"/>
      <c r="M401" s="42"/>
      <c r="N401" s="42"/>
      <c r="O401" s="42"/>
    </row>
    <row r="402" spans="2:15" ht="15" x14ac:dyDescent="0.25">
      <c r="B402" s="44"/>
      <c r="D402" s="45"/>
      <c r="E402" s="42"/>
      <c r="F402" s="42"/>
      <c r="G402" s="42"/>
      <c r="H402" s="42"/>
      <c r="I402" s="42"/>
      <c r="J402" s="43"/>
      <c r="K402" s="42"/>
      <c r="L402" s="42"/>
      <c r="M402" s="42"/>
      <c r="N402" s="42"/>
      <c r="O402" s="42"/>
    </row>
    <row r="403" spans="2:15" ht="15" x14ac:dyDescent="0.25">
      <c r="B403" s="44"/>
      <c r="D403" s="45"/>
      <c r="E403" s="42"/>
      <c r="F403" s="42"/>
      <c r="G403" s="42"/>
      <c r="H403" s="42"/>
      <c r="I403" s="42"/>
      <c r="J403" s="43"/>
      <c r="K403" s="42"/>
      <c r="L403" s="42"/>
      <c r="M403" s="42"/>
      <c r="N403" s="42"/>
      <c r="O403" s="42"/>
    </row>
    <row r="404" spans="2:15" ht="15" x14ac:dyDescent="0.25">
      <c r="B404" s="44"/>
      <c r="D404" s="45"/>
      <c r="E404" s="42"/>
      <c r="F404" s="42"/>
      <c r="G404" s="42"/>
      <c r="H404" s="42"/>
      <c r="I404" s="42"/>
      <c r="J404" s="43"/>
      <c r="K404" s="42"/>
      <c r="L404" s="42"/>
      <c r="M404" s="42"/>
      <c r="N404" s="42"/>
      <c r="O404" s="42"/>
    </row>
    <row r="405" spans="2:15" ht="15" x14ac:dyDescent="0.25">
      <c r="B405" s="44"/>
      <c r="D405" s="45"/>
      <c r="E405" s="42"/>
      <c r="F405" s="42"/>
      <c r="G405" s="42"/>
      <c r="H405" s="42"/>
      <c r="I405" s="42"/>
      <c r="J405" s="43"/>
      <c r="K405" s="42"/>
      <c r="L405" s="42"/>
      <c r="M405" s="42"/>
      <c r="N405" s="42"/>
      <c r="O405" s="42"/>
    </row>
    <row r="406" spans="2:15" ht="15" x14ac:dyDescent="0.25">
      <c r="B406" s="44"/>
      <c r="D406" s="45"/>
      <c r="E406" s="42"/>
      <c r="F406" s="42"/>
      <c r="G406" s="42"/>
      <c r="H406" s="42"/>
      <c r="I406" s="42"/>
      <c r="J406" s="43"/>
      <c r="K406" s="42"/>
      <c r="L406" s="42"/>
      <c r="M406" s="42"/>
      <c r="N406" s="42"/>
      <c r="O406" s="42"/>
    </row>
    <row r="407" spans="2:15" ht="15" x14ac:dyDescent="0.25">
      <c r="B407" s="44"/>
      <c r="D407" s="45"/>
      <c r="E407" s="42"/>
      <c r="F407" s="42"/>
      <c r="G407" s="42"/>
      <c r="H407" s="42"/>
      <c r="I407" s="42"/>
      <c r="J407" s="43"/>
      <c r="K407" s="42"/>
      <c r="L407" s="42"/>
      <c r="M407" s="42"/>
      <c r="N407" s="42"/>
      <c r="O407" s="42"/>
    </row>
    <row r="408" spans="2:15" ht="15" x14ac:dyDescent="0.25">
      <c r="B408" s="44"/>
      <c r="D408" s="45"/>
      <c r="E408" s="42"/>
      <c r="F408" s="42"/>
      <c r="G408" s="42"/>
      <c r="H408" s="42"/>
      <c r="I408" s="42"/>
      <c r="J408" s="43"/>
      <c r="K408" s="42"/>
      <c r="L408" s="42"/>
      <c r="M408" s="42"/>
      <c r="N408" s="42"/>
      <c r="O408" s="42"/>
    </row>
    <row r="409" spans="2:15" ht="15" x14ac:dyDescent="0.25">
      <c r="B409" s="44"/>
      <c r="D409" s="45"/>
      <c r="E409" s="42"/>
      <c r="F409" s="42"/>
      <c r="G409" s="42"/>
      <c r="H409" s="42"/>
      <c r="I409" s="42"/>
      <c r="J409" s="43"/>
      <c r="K409" s="42"/>
      <c r="L409" s="42"/>
      <c r="M409" s="42"/>
      <c r="N409" s="42"/>
      <c r="O409" s="42"/>
    </row>
    <row r="410" spans="2:15" ht="15" x14ac:dyDescent="0.25">
      <c r="B410" s="44"/>
      <c r="D410" s="45"/>
      <c r="E410" s="42"/>
      <c r="F410" s="42"/>
      <c r="G410" s="42"/>
      <c r="H410" s="42"/>
      <c r="I410" s="42"/>
      <c r="J410" s="43"/>
      <c r="K410" s="42"/>
      <c r="L410" s="42"/>
      <c r="M410" s="42"/>
      <c r="N410" s="42"/>
      <c r="O410" s="42"/>
    </row>
    <row r="411" spans="2:15" ht="15" x14ac:dyDescent="0.25">
      <c r="B411" s="44"/>
      <c r="D411" s="45"/>
      <c r="E411" s="42"/>
      <c r="F411" s="42"/>
      <c r="G411" s="42"/>
      <c r="H411" s="42"/>
      <c r="I411" s="42"/>
      <c r="J411" s="43"/>
      <c r="K411" s="42"/>
      <c r="L411" s="42"/>
      <c r="M411" s="42"/>
      <c r="N411" s="42"/>
      <c r="O411" s="42"/>
    </row>
    <row r="412" spans="2:15" ht="15" x14ac:dyDescent="0.25">
      <c r="B412" s="44"/>
      <c r="D412" s="45"/>
      <c r="E412" s="42"/>
      <c r="F412" s="42"/>
      <c r="G412" s="42"/>
      <c r="H412" s="42"/>
      <c r="I412" s="42"/>
      <c r="J412" s="43"/>
      <c r="K412" s="42"/>
      <c r="L412" s="42"/>
      <c r="M412" s="42"/>
      <c r="N412" s="42"/>
      <c r="O412" s="42"/>
    </row>
    <row r="413" spans="2:15" ht="15" x14ac:dyDescent="0.25">
      <c r="B413" s="44"/>
      <c r="D413" s="45"/>
      <c r="E413" s="42"/>
      <c r="F413" s="42"/>
      <c r="G413" s="42"/>
      <c r="H413" s="42"/>
      <c r="I413" s="42"/>
      <c r="J413" s="43"/>
      <c r="K413" s="42"/>
      <c r="L413" s="42"/>
      <c r="M413" s="42"/>
      <c r="N413" s="42"/>
      <c r="O413" s="42"/>
    </row>
    <row r="414" spans="2:15" ht="15" x14ac:dyDescent="0.25">
      <c r="B414" s="44"/>
      <c r="D414" s="45"/>
      <c r="E414" s="42"/>
      <c r="F414" s="42"/>
      <c r="G414" s="42"/>
      <c r="H414" s="42"/>
      <c r="I414" s="42"/>
      <c r="J414" s="43"/>
      <c r="K414" s="42"/>
      <c r="L414" s="42"/>
      <c r="M414" s="42"/>
      <c r="N414" s="42"/>
      <c r="O414" s="42"/>
    </row>
    <row r="415" spans="2:15" ht="15" x14ac:dyDescent="0.25">
      <c r="B415" s="44"/>
      <c r="D415" s="45"/>
      <c r="E415" s="42"/>
      <c r="F415" s="42"/>
      <c r="G415" s="42"/>
      <c r="H415" s="42"/>
      <c r="I415" s="42"/>
      <c r="J415" s="43"/>
      <c r="K415" s="42"/>
      <c r="L415" s="42"/>
      <c r="M415" s="42"/>
      <c r="N415" s="42"/>
      <c r="O415" s="42"/>
    </row>
    <row r="416" spans="2:15" ht="15" x14ac:dyDescent="0.25">
      <c r="B416" s="44"/>
      <c r="D416" s="45"/>
      <c r="E416" s="42"/>
      <c r="F416" s="42"/>
      <c r="G416" s="42"/>
      <c r="H416" s="42"/>
      <c r="I416" s="42"/>
      <c r="J416" s="43"/>
      <c r="K416" s="42"/>
      <c r="L416" s="42"/>
      <c r="M416" s="42"/>
      <c r="N416" s="42"/>
      <c r="O416" s="42"/>
    </row>
    <row r="417" spans="2:15" ht="15" x14ac:dyDescent="0.25">
      <c r="B417" s="44"/>
      <c r="D417" s="45"/>
      <c r="E417" s="42"/>
      <c r="F417" s="42"/>
      <c r="G417" s="42"/>
      <c r="H417" s="42"/>
      <c r="I417" s="42"/>
      <c r="J417" s="43"/>
      <c r="K417" s="42"/>
      <c r="L417" s="42"/>
      <c r="M417" s="42"/>
      <c r="N417" s="42"/>
      <c r="O417" s="42"/>
    </row>
    <row r="418" spans="2:15" ht="15" x14ac:dyDescent="0.25">
      <c r="B418" s="44"/>
      <c r="D418" s="45"/>
      <c r="E418" s="42"/>
      <c r="F418" s="42"/>
      <c r="G418" s="42"/>
      <c r="H418" s="42"/>
      <c r="I418" s="42"/>
      <c r="J418" s="43"/>
      <c r="K418" s="42"/>
      <c r="L418" s="42"/>
      <c r="M418" s="42"/>
      <c r="N418" s="42"/>
      <c r="O418" s="42"/>
    </row>
    <row r="419" spans="2:15" ht="15" x14ac:dyDescent="0.25">
      <c r="B419" s="44"/>
      <c r="D419" s="45"/>
      <c r="E419" s="42"/>
      <c r="F419" s="42"/>
      <c r="G419" s="42"/>
      <c r="H419" s="42"/>
      <c r="I419" s="42"/>
      <c r="J419" s="43"/>
      <c r="K419" s="42"/>
      <c r="L419" s="42"/>
      <c r="M419" s="42"/>
      <c r="N419" s="42"/>
      <c r="O419" s="42"/>
    </row>
    <row r="420" spans="2:15" ht="15" x14ac:dyDescent="0.25">
      <c r="B420" s="44"/>
      <c r="D420" s="45"/>
      <c r="E420" s="42"/>
      <c r="F420" s="42"/>
      <c r="G420" s="42"/>
      <c r="H420" s="42"/>
      <c r="I420" s="42"/>
      <c r="J420" s="43"/>
      <c r="K420" s="42"/>
      <c r="L420" s="42"/>
      <c r="M420" s="42"/>
      <c r="N420" s="42"/>
      <c r="O420" s="42"/>
    </row>
    <row r="421" spans="2:15" ht="15" x14ac:dyDescent="0.25">
      <c r="B421" s="44"/>
      <c r="D421" s="45"/>
      <c r="E421" s="42"/>
      <c r="F421" s="42"/>
      <c r="G421" s="42"/>
      <c r="H421" s="42"/>
      <c r="I421" s="42"/>
      <c r="J421" s="43"/>
      <c r="K421" s="42"/>
      <c r="L421" s="42"/>
      <c r="M421" s="42"/>
      <c r="N421" s="42"/>
      <c r="O421" s="42"/>
    </row>
    <row r="422" spans="2:15" ht="15" x14ac:dyDescent="0.25">
      <c r="B422" s="44"/>
      <c r="D422" s="45"/>
      <c r="E422" s="42"/>
      <c r="F422" s="42"/>
      <c r="G422" s="42"/>
      <c r="H422" s="42"/>
      <c r="I422" s="42"/>
      <c r="J422" s="43"/>
      <c r="K422" s="42"/>
      <c r="L422" s="42"/>
      <c r="M422" s="42"/>
      <c r="N422" s="42"/>
      <c r="O422" s="42"/>
    </row>
    <row r="423" spans="2:15" ht="15" x14ac:dyDescent="0.25">
      <c r="B423" s="44"/>
      <c r="D423" s="45"/>
      <c r="E423" s="42"/>
      <c r="F423" s="42"/>
      <c r="G423" s="42"/>
      <c r="H423" s="42"/>
      <c r="I423" s="42"/>
      <c r="J423" s="43"/>
      <c r="K423" s="42"/>
      <c r="L423" s="42"/>
      <c r="M423" s="42"/>
      <c r="N423" s="42"/>
      <c r="O423" s="42"/>
    </row>
    <row r="424" spans="2:15" ht="15" x14ac:dyDescent="0.25">
      <c r="B424" s="44"/>
      <c r="D424" s="45"/>
      <c r="E424" s="42"/>
      <c r="F424" s="42"/>
      <c r="G424" s="42"/>
      <c r="H424" s="42"/>
      <c r="I424" s="42"/>
      <c r="J424" s="43"/>
      <c r="K424" s="42"/>
      <c r="L424" s="42"/>
      <c r="M424" s="42"/>
      <c r="N424" s="42"/>
      <c r="O424" s="42"/>
    </row>
    <row r="425" spans="2:15" ht="15" x14ac:dyDescent="0.25">
      <c r="B425" s="44"/>
      <c r="D425" s="45"/>
      <c r="E425" s="42"/>
      <c r="F425" s="42"/>
      <c r="G425" s="42"/>
      <c r="H425" s="42"/>
      <c r="I425" s="42"/>
      <c r="J425" s="43"/>
      <c r="K425" s="42"/>
      <c r="L425" s="42"/>
      <c r="M425" s="42"/>
      <c r="N425" s="42"/>
      <c r="O425" s="42"/>
    </row>
    <row r="426" spans="2:15" ht="15" x14ac:dyDescent="0.25">
      <c r="B426" s="44"/>
      <c r="D426" s="45"/>
      <c r="E426" s="42"/>
      <c r="F426" s="42"/>
      <c r="G426" s="42"/>
      <c r="H426" s="42"/>
      <c r="I426" s="42"/>
      <c r="J426" s="43"/>
      <c r="K426" s="42"/>
      <c r="L426" s="42"/>
      <c r="M426" s="42"/>
      <c r="N426" s="42"/>
      <c r="O426" s="42"/>
    </row>
    <row r="427" spans="2:15" ht="15" x14ac:dyDescent="0.25">
      <c r="B427" s="44"/>
      <c r="D427" s="45"/>
      <c r="E427" s="42"/>
      <c r="F427" s="42"/>
      <c r="G427" s="42"/>
      <c r="H427" s="42"/>
      <c r="I427" s="42"/>
      <c r="J427" s="43"/>
      <c r="K427" s="42"/>
      <c r="L427" s="42"/>
      <c r="M427" s="42"/>
      <c r="N427" s="42"/>
      <c r="O427" s="42"/>
    </row>
    <row r="428" spans="2:15" ht="15" x14ac:dyDescent="0.25">
      <c r="B428" s="44"/>
      <c r="D428" s="45"/>
      <c r="E428" s="42"/>
      <c r="F428" s="42"/>
      <c r="G428" s="42"/>
      <c r="H428" s="42"/>
      <c r="I428" s="42"/>
      <c r="J428" s="43"/>
      <c r="K428" s="42"/>
      <c r="L428" s="42"/>
      <c r="M428" s="42"/>
      <c r="N428" s="42"/>
      <c r="O428" s="42"/>
    </row>
    <row r="429" spans="2:15" ht="15" x14ac:dyDescent="0.25">
      <c r="B429" s="44"/>
      <c r="D429" s="45"/>
      <c r="E429" s="42"/>
      <c r="F429" s="42"/>
      <c r="G429" s="42"/>
      <c r="H429" s="42"/>
      <c r="I429" s="42"/>
      <c r="J429" s="43"/>
      <c r="K429" s="42"/>
      <c r="L429" s="42"/>
      <c r="M429" s="42"/>
      <c r="N429" s="42"/>
      <c r="O429" s="42"/>
    </row>
    <row r="430" spans="2:15" ht="15" x14ac:dyDescent="0.25">
      <c r="B430" s="44"/>
      <c r="D430" s="45"/>
      <c r="E430" s="42"/>
      <c r="F430" s="42"/>
      <c r="G430" s="42"/>
      <c r="H430" s="42"/>
      <c r="I430" s="42"/>
      <c r="J430" s="43"/>
      <c r="K430" s="42"/>
      <c r="L430" s="42"/>
      <c r="M430" s="42"/>
      <c r="N430" s="42"/>
      <c r="O430" s="42"/>
    </row>
    <row r="431" spans="2:15" ht="15" x14ac:dyDescent="0.25">
      <c r="B431" s="44"/>
      <c r="D431" s="45"/>
      <c r="E431" s="42"/>
      <c r="F431" s="42"/>
      <c r="G431" s="42"/>
      <c r="H431" s="42"/>
      <c r="I431" s="42"/>
      <c r="J431" s="43"/>
      <c r="K431" s="42"/>
      <c r="L431" s="42"/>
      <c r="M431" s="42"/>
      <c r="N431" s="42"/>
      <c r="O431" s="42"/>
    </row>
    <row r="432" spans="2:15" ht="15" x14ac:dyDescent="0.25">
      <c r="B432" s="44"/>
      <c r="D432" s="45"/>
      <c r="E432" s="42"/>
      <c r="F432" s="42"/>
      <c r="G432" s="42"/>
      <c r="H432" s="42"/>
      <c r="I432" s="42"/>
      <c r="J432" s="43"/>
      <c r="K432" s="42"/>
      <c r="L432" s="42"/>
      <c r="M432" s="42"/>
      <c r="N432" s="42"/>
      <c r="O432" s="42"/>
    </row>
    <row r="433" spans="2:15" ht="15" x14ac:dyDescent="0.25">
      <c r="B433" s="44"/>
      <c r="D433" s="45"/>
      <c r="E433" s="42"/>
      <c r="F433" s="42"/>
      <c r="G433" s="42"/>
      <c r="H433" s="42"/>
      <c r="I433" s="42"/>
      <c r="J433" s="43"/>
      <c r="K433" s="42"/>
      <c r="L433" s="42"/>
      <c r="M433" s="42"/>
      <c r="N433" s="42"/>
      <c r="O433" s="42"/>
    </row>
    <row r="434" spans="2:15" ht="15" x14ac:dyDescent="0.25">
      <c r="B434" s="44"/>
      <c r="D434" s="45"/>
      <c r="E434" s="42"/>
      <c r="F434" s="42"/>
      <c r="G434" s="42"/>
      <c r="H434" s="42"/>
      <c r="I434" s="42"/>
      <c r="J434" s="43"/>
      <c r="K434" s="42"/>
      <c r="L434" s="42"/>
      <c r="M434" s="42"/>
      <c r="N434" s="42"/>
      <c r="O434" s="42"/>
    </row>
    <row r="435" spans="2:15" ht="15" x14ac:dyDescent="0.25">
      <c r="B435" s="44"/>
      <c r="D435" s="45"/>
      <c r="E435" s="42"/>
      <c r="F435" s="42"/>
      <c r="G435" s="42"/>
      <c r="H435" s="42"/>
      <c r="I435" s="42"/>
      <c r="J435" s="43"/>
      <c r="K435" s="42"/>
      <c r="L435" s="42"/>
      <c r="M435" s="42"/>
      <c r="N435" s="42"/>
      <c r="O435" s="42"/>
    </row>
    <row r="436" spans="2:15" ht="15" x14ac:dyDescent="0.25">
      <c r="B436" s="44"/>
      <c r="D436" s="45"/>
      <c r="E436" s="42"/>
      <c r="F436" s="42"/>
      <c r="G436" s="42"/>
      <c r="H436" s="42"/>
      <c r="I436" s="42"/>
      <c r="J436" s="43"/>
      <c r="K436" s="42"/>
      <c r="L436" s="42"/>
      <c r="M436" s="42"/>
      <c r="N436" s="42"/>
      <c r="O436" s="42"/>
    </row>
    <row r="437" spans="2:15" ht="15" x14ac:dyDescent="0.25">
      <c r="B437" s="44"/>
      <c r="D437" s="45"/>
      <c r="E437" s="42"/>
      <c r="F437" s="42"/>
      <c r="G437" s="42"/>
      <c r="H437" s="42"/>
      <c r="I437" s="42"/>
      <c r="J437" s="43"/>
      <c r="K437" s="42"/>
      <c r="L437" s="42"/>
      <c r="M437" s="42"/>
      <c r="N437" s="42"/>
      <c r="O437" s="42"/>
    </row>
    <row r="438" spans="2:15" ht="15" x14ac:dyDescent="0.25">
      <c r="B438" s="44"/>
      <c r="D438" s="45"/>
      <c r="E438" s="42"/>
      <c r="F438" s="42"/>
      <c r="G438" s="42"/>
      <c r="H438" s="42"/>
      <c r="I438" s="42"/>
      <c r="J438" s="43"/>
      <c r="K438" s="42"/>
      <c r="L438" s="42"/>
      <c r="M438" s="42"/>
      <c r="N438" s="42"/>
      <c r="O438" s="42"/>
    </row>
    <row r="439" spans="2:15" ht="15" x14ac:dyDescent="0.25">
      <c r="B439" s="44"/>
      <c r="D439" s="45"/>
      <c r="E439" s="42"/>
      <c r="F439" s="42"/>
      <c r="G439" s="42"/>
      <c r="H439" s="42"/>
      <c r="I439" s="42"/>
      <c r="J439" s="43"/>
      <c r="K439" s="42"/>
      <c r="L439" s="42"/>
      <c r="M439" s="42"/>
      <c r="N439" s="42"/>
      <c r="O439" s="42"/>
    </row>
    <row r="440" spans="2:15" ht="15" x14ac:dyDescent="0.25">
      <c r="B440" s="44"/>
      <c r="D440" s="45"/>
      <c r="E440" s="42"/>
      <c r="F440" s="42"/>
      <c r="G440" s="42"/>
      <c r="H440" s="42"/>
      <c r="I440" s="42"/>
      <c r="J440" s="43"/>
      <c r="K440" s="42"/>
      <c r="L440" s="42"/>
      <c r="M440" s="42"/>
      <c r="N440" s="42"/>
      <c r="O440" s="42"/>
    </row>
    <row r="441" spans="2:15" ht="15" x14ac:dyDescent="0.25">
      <c r="B441" s="44"/>
      <c r="D441" s="45"/>
      <c r="E441" s="42"/>
      <c r="F441" s="42"/>
      <c r="G441" s="42"/>
      <c r="H441" s="42"/>
      <c r="I441" s="42"/>
      <c r="J441" s="43"/>
      <c r="K441" s="42"/>
      <c r="L441" s="42"/>
      <c r="M441" s="42"/>
      <c r="N441" s="42"/>
      <c r="O441" s="42"/>
    </row>
    <row r="442" spans="2:15" ht="15" x14ac:dyDescent="0.25">
      <c r="B442" s="44"/>
      <c r="D442" s="45"/>
      <c r="E442" s="42"/>
      <c r="F442" s="42"/>
      <c r="G442" s="42"/>
      <c r="H442" s="42"/>
      <c r="I442" s="42"/>
      <c r="J442" s="43"/>
      <c r="K442" s="42"/>
      <c r="L442" s="42"/>
      <c r="M442" s="42"/>
      <c r="N442" s="42"/>
      <c r="O442" s="42"/>
    </row>
    <row r="443" spans="2:15" ht="15" x14ac:dyDescent="0.25">
      <c r="B443" s="44"/>
      <c r="D443" s="45"/>
      <c r="E443" s="42"/>
      <c r="F443" s="42"/>
      <c r="G443" s="42"/>
      <c r="H443" s="42"/>
      <c r="I443" s="42"/>
      <c r="J443" s="43"/>
      <c r="K443" s="42"/>
      <c r="L443" s="42"/>
      <c r="M443" s="42"/>
      <c r="N443" s="42"/>
      <c r="O443" s="42"/>
    </row>
    <row r="444" spans="2:15" ht="15" x14ac:dyDescent="0.25">
      <c r="B444" s="44"/>
      <c r="D444" s="45"/>
      <c r="E444" s="42"/>
      <c r="F444" s="42"/>
      <c r="G444" s="42"/>
      <c r="H444" s="42"/>
      <c r="I444" s="42"/>
      <c r="J444" s="43"/>
      <c r="K444" s="42"/>
      <c r="L444" s="42"/>
      <c r="M444" s="42"/>
      <c r="N444" s="42"/>
      <c r="O444" s="42"/>
    </row>
    <row r="445" spans="2:15" ht="15" x14ac:dyDescent="0.25">
      <c r="B445" s="44"/>
      <c r="D445" s="45"/>
      <c r="E445" s="42"/>
      <c r="F445" s="42"/>
      <c r="G445" s="42"/>
      <c r="H445" s="42"/>
      <c r="I445" s="42"/>
      <c r="J445" s="43"/>
      <c r="K445" s="42"/>
      <c r="L445" s="42"/>
      <c r="M445" s="42"/>
      <c r="N445" s="42"/>
      <c r="O445" s="42"/>
    </row>
    <row r="446" spans="2:15" ht="15" x14ac:dyDescent="0.25">
      <c r="B446" s="44"/>
      <c r="D446" s="45"/>
      <c r="E446" s="42"/>
      <c r="F446" s="42"/>
      <c r="G446" s="42"/>
      <c r="H446" s="42"/>
      <c r="I446" s="42"/>
      <c r="J446" s="43"/>
      <c r="K446" s="42"/>
      <c r="L446" s="42"/>
      <c r="M446" s="42"/>
      <c r="N446" s="42"/>
      <c r="O446" s="42"/>
    </row>
    <row r="447" spans="2:15" ht="15" x14ac:dyDescent="0.25">
      <c r="B447" s="44"/>
      <c r="D447" s="45"/>
      <c r="E447" s="42"/>
      <c r="F447" s="42"/>
      <c r="G447" s="42"/>
      <c r="H447" s="42"/>
      <c r="I447" s="42"/>
      <c r="J447" s="43"/>
      <c r="K447" s="42"/>
      <c r="L447" s="42"/>
      <c r="M447" s="42"/>
      <c r="N447" s="42"/>
      <c r="O447" s="42"/>
    </row>
    <row r="448" spans="2:15" ht="15" x14ac:dyDescent="0.25">
      <c r="B448" s="44"/>
      <c r="D448" s="45"/>
      <c r="E448" s="42"/>
      <c r="F448" s="42"/>
      <c r="G448" s="42"/>
      <c r="H448" s="42"/>
      <c r="I448" s="42"/>
      <c r="J448" s="43"/>
      <c r="K448" s="42"/>
      <c r="L448" s="42"/>
      <c r="M448" s="42"/>
      <c r="N448" s="42"/>
      <c r="O448" s="42"/>
    </row>
    <row r="449" spans="2:15" ht="15" x14ac:dyDescent="0.25">
      <c r="B449" s="44"/>
      <c r="D449" s="45"/>
      <c r="E449" s="42"/>
      <c r="F449" s="42"/>
      <c r="G449" s="42"/>
      <c r="H449" s="42"/>
      <c r="I449" s="42"/>
      <c r="J449" s="43"/>
      <c r="K449" s="42"/>
      <c r="L449" s="42"/>
      <c r="M449" s="42"/>
      <c r="N449" s="42"/>
      <c r="O449" s="42"/>
    </row>
    <row r="450" spans="2:15" ht="15" x14ac:dyDescent="0.25">
      <c r="B450" s="44"/>
      <c r="D450" s="45"/>
      <c r="E450" s="42"/>
      <c r="F450" s="42"/>
      <c r="G450" s="42"/>
      <c r="H450" s="42"/>
      <c r="I450" s="42"/>
      <c r="J450" s="43"/>
      <c r="K450" s="42"/>
      <c r="L450" s="42"/>
      <c r="M450" s="42"/>
      <c r="N450" s="42"/>
      <c r="O450" s="42"/>
    </row>
    <row r="451" spans="2:15" ht="15" x14ac:dyDescent="0.25">
      <c r="B451" s="44"/>
      <c r="D451" s="45"/>
      <c r="E451" s="42"/>
      <c r="F451" s="42"/>
      <c r="G451" s="42"/>
      <c r="H451" s="42"/>
      <c r="I451" s="42"/>
      <c r="J451" s="43"/>
      <c r="K451" s="42"/>
      <c r="L451" s="42"/>
      <c r="M451" s="42"/>
      <c r="N451" s="42"/>
      <c r="O451" s="42"/>
    </row>
    <row r="452" spans="2:15" ht="15" x14ac:dyDescent="0.25">
      <c r="B452" s="44"/>
      <c r="D452" s="45"/>
      <c r="E452" s="42"/>
      <c r="F452" s="42"/>
      <c r="G452" s="42"/>
      <c r="H452" s="42"/>
      <c r="I452" s="42"/>
      <c r="J452" s="43"/>
      <c r="K452" s="42"/>
      <c r="L452" s="42"/>
      <c r="M452" s="42"/>
      <c r="N452" s="42"/>
      <c r="O452" s="42"/>
    </row>
    <row r="453" spans="2:15" ht="15" x14ac:dyDescent="0.25">
      <c r="B453" s="44"/>
      <c r="D453" s="45"/>
      <c r="E453" s="42"/>
      <c r="F453" s="42"/>
      <c r="G453" s="42"/>
      <c r="H453" s="42"/>
      <c r="I453" s="42"/>
      <c r="J453" s="43"/>
      <c r="K453" s="42"/>
      <c r="L453" s="42"/>
      <c r="M453" s="42"/>
      <c r="N453" s="42"/>
      <c r="O453" s="42"/>
    </row>
    <row r="454" spans="2:15" ht="15" x14ac:dyDescent="0.25">
      <c r="B454" s="44"/>
      <c r="D454" s="45"/>
      <c r="E454" s="42"/>
      <c r="F454" s="42"/>
      <c r="G454" s="42"/>
      <c r="H454" s="42"/>
      <c r="I454" s="42"/>
      <c r="J454" s="43"/>
      <c r="K454" s="42"/>
      <c r="L454" s="42"/>
      <c r="M454" s="42"/>
      <c r="N454" s="42"/>
      <c r="O454" s="42"/>
    </row>
    <row r="455" spans="2:15" ht="15" x14ac:dyDescent="0.25">
      <c r="B455" s="44"/>
      <c r="D455" s="45"/>
      <c r="E455" s="42"/>
      <c r="F455" s="42"/>
      <c r="G455" s="42"/>
      <c r="H455" s="42"/>
      <c r="I455" s="42"/>
      <c r="J455" s="43"/>
      <c r="K455" s="42"/>
      <c r="L455" s="42"/>
      <c r="M455" s="42"/>
      <c r="N455" s="42"/>
      <c r="O455" s="42"/>
    </row>
    <row r="456" spans="2:15" ht="15" x14ac:dyDescent="0.25">
      <c r="B456" s="44"/>
      <c r="D456" s="45"/>
      <c r="E456" s="42"/>
      <c r="F456" s="42"/>
      <c r="G456" s="42"/>
      <c r="H456" s="42"/>
      <c r="I456" s="42"/>
      <c r="J456" s="43"/>
      <c r="K456" s="42"/>
      <c r="L456" s="42"/>
      <c r="M456" s="42"/>
      <c r="N456" s="42"/>
      <c r="O456" s="42"/>
    </row>
    <row r="457" spans="2:15" ht="15" x14ac:dyDescent="0.25">
      <c r="B457" s="44"/>
      <c r="D457" s="45"/>
      <c r="E457" s="42"/>
      <c r="F457" s="42"/>
      <c r="G457" s="42"/>
      <c r="H457" s="42"/>
      <c r="I457" s="42"/>
      <c r="J457" s="43"/>
      <c r="K457" s="42"/>
      <c r="L457" s="42"/>
      <c r="M457" s="42"/>
      <c r="N457" s="42"/>
      <c r="O457" s="42"/>
    </row>
    <row r="458" spans="2:15" ht="15" x14ac:dyDescent="0.25">
      <c r="B458" s="44"/>
      <c r="D458" s="45"/>
      <c r="E458" s="42"/>
      <c r="F458" s="42"/>
      <c r="G458" s="42"/>
      <c r="H458" s="42"/>
      <c r="I458" s="42"/>
      <c r="J458" s="43"/>
      <c r="K458" s="42"/>
      <c r="L458" s="42"/>
      <c r="M458" s="42"/>
      <c r="N458" s="42"/>
      <c r="O458" s="42"/>
    </row>
    <row r="459" spans="2:15" ht="15" x14ac:dyDescent="0.25">
      <c r="B459" s="44"/>
      <c r="D459" s="45"/>
      <c r="E459" s="42"/>
      <c r="F459" s="42"/>
      <c r="G459" s="42"/>
      <c r="H459" s="42"/>
      <c r="I459" s="42"/>
      <c r="J459" s="43"/>
      <c r="K459" s="42"/>
      <c r="L459" s="42"/>
      <c r="M459" s="42"/>
      <c r="N459" s="42"/>
      <c r="O459" s="42"/>
    </row>
    <row r="460" spans="2:15" ht="15" x14ac:dyDescent="0.25">
      <c r="B460" s="44"/>
      <c r="D460" s="45"/>
      <c r="E460" s="42"/>
      <c r="F460" s="42"/>
      <c r="G460" s="42"/>
      <c r="H460" s="42"/>
      <c r="I460" s="42"/>
      <c r="J460" s="43"/>
      <c r="K460" s="42"/>
      <c r="L460" s="42"/>
      <c r="M460" s="42"/>
      <c r="N460" s="42"/>
      <c r="O460" s="42"/>
    </row>
    <row r="461" spans="2:15" ht="15" x14ac:dyDescent="0.25">
      <c r="B461" s="44"/>
      <c r="D461" s="45"/>
      <c r="E461" s="42"/>
      <c r="F461" s="42"/>
      <c r="G461" s="42"/>
      <c r="H461" s="42"/>
      <c r="I461" s="42"/>
      <c r="J461" s="43"/>
      <c r="K461" s="42"/>
      <c r="L461" s="42"/>
      <c r="M461" s="42"/>
      <c r="N461" s="42"/>
      <c r="O461" s="42"/>
    </row>
    <row r="462" spans="2:15" ht="15" x14ac:dyDescent="0.25">
      <c r="B462" s="44"/>
      <c r="D462" s="45"/>
      <c r="E462" s="42"/>
      <c r="F462" s="42"/>
      <c r="G462" s="42"/>
      <c r="H462" s="42"/>
      <c r="I462" s="42"/>
      <c r="J462" s="43"/>
      <c r="K462" s="42"/>
      <c r="L462" s="42"/>
      <c r="M462" s="42"/>
      <c r="N462" s="42"/>
      <c r="O462" s="42"/>
    </row>
    <row r="463" spans="2:15" ht="15" x14ac:dyDescent="0.25">
      <c r="B463" s="44"/>
      <c r="D463" s="45"/>
      <c r="E463" s="42"/>
      <c r="F463" s="42"/>
      <c r="G463" s="42"/>
      <c r="H463" s="42"/>
      <c r="I463" s="42"/>
      <c r="J463" s="43"/>
      <c r="K463" s="42"/>
      <c r="L463" s="42"/>
      <c r="M463" s="42"/>
      <c r="N463" s="42"/>
      <c r="O463" s="42"/>
    </row>
    <row r="464" spans="2:15" ht="15" x14ac:dyDescent="0.25">
      <c r="B464" s="44"/>
      <c r="D464" s="45"/>
      <c r="E464" s="42"/>
      <c r="F464" s="42"/>
      <c r="G464" s="42"/>
      <c r="H464" s="42"/>
      <c r="I464" s="42"/>
      <c r="J464" s="43"/>
      <c r="K464" s="42"/>
      <c r="L464" s="42"/>
      <c r="M464" s="42"/>
      <c r="N464" s="42"/>
      <c r="O464" s="42"/>
    </row>
    <row r="465" spans="2:15" ht="15" x14ac:dyDescent="0.25">
      <c r="B465" s="44"/>
      <c r="D465" s="45"/>
      <c r="E465" s="42"/>
      <c r="F465" s="42"/>
      <c r="G465" s="42"/>
      <c r="H465" s="42"/>
      <c r="I465" s="42"/>
      <c r="J465" s="43"/>
      <c r="K465" s="42"/>
      <c r="L465" s="42"/>
      <c r="M465" s="42"/>
      <c r="N465" s="42"/>
      <c r="O465" s="42"/>
    </row>
    <row r="466" spans="2:15" ht="15" x14ac:dyDescent="0.25">
      <c r="B466" s="44"/>
      <c r="D466" s="45"/>
      <c r="E466" s="42"/>
      <c r="F466" s="42"/>
      <c r="G466" s="42"/>
      <c r="H466" s="42"/>
      <c r="I466" s="42"/>
      <c r="J466" s="43"/>
      <c r="K466" s="42"/>
      <c r="L466" s="42"/>
      <c r="M466" s="42"/>
      <c r="N466" s="42"/>
      <c r="O466" s="42"/>
    </row>
    <row r="467" spans="2:15" ht="15" x14ac:dyDescent="0.25">
      <c r="B467" s="44"/>
      <c r="D467" s="45"/>
      <c r="E467" s="42"/>
      <c r="F467" s="42"/>
      <c r="G467" s="42"/>
      <c r="H467" s="42"/>
      <c r="I467" s="42"/>
      <c r="J467" s="43"/>
      <c r="K467" s="42"/>
      <c r="L467" s="42"/>
      <c r="M467" s="42"/>
      <c r="N467" s="42"/>
      <c r="O467" s="42"/>
    </row>
    <row r="468" spans="2:15" ht="15" x14ac:dyDescent="0.25">
      <c r="B468" s="44"/>
      <c r="D468" s="45"/>
      <c r="E468" s="42"/>
      <c r="F468" s="42"/>
      <c r="G468" s="42"/>
      <c r="H468" s="42"/>
      <c r="I468" s="42"/>
      <c r="J468" s="43"/>
      <c r="K468" s="42"/>
      <c r="L468" s="42"/>
      <c r="M468" s="42"/>
      <c r="N468" s="42"/>
      <c r="O468" s="42"/>
    </row>
    <row r="469" spans="2:15" ht="15" x14ac:dyDescent="0.25">
      <c r="B469" s="44"/>
      <c r="D469" s="45"/>
      <c r="E469" s="42"/>
      <c r="F469" s="42"/>
      <c r="G469" s="42"/>
      <c r="H469" s="42"/>
      <c r="I469" s="42"/>
      <c r="J469" s="43"/>
      <c r="K469" s="42"/>
      <c r="L469" s="42"/>
      <c r="M469" s="42"/>
      <c r="N469" s="42"/>
      <c r="O469" s="42"/>
    </row>
    <row r="470" spans="2:15" ht="15" x14ac:dyDescent="0.25">
      <c r="B470" s="44"/>
      <c r="D470" s="45"/>
      <c r="E470" s="42"/>
      <c r="F470" s="42"/>
      <c r="G470" s="42"/>
      <c r="H470" s="42"/>
      <c r="I470" s="42"/>
      <c r="J470" s="43"/>
      <c r="K470" s="42"/>
      <c r="L470" s="42"/>
      <c r="M470" s="42"/>
      <c r="N470" s="42"/>
      <c r="O470" s="42"/>
    </row>
    <row r="471" spans="2:15" ht="15" x14ac:dyDescent="0.25">
      <c r="B471" s="44"/>
      <c r="D471" s="45"/>
      <c r="E471" s="42"/>
      <c r="F471" s="42"/>
      <c r="G471" s="42"/>
      <c r="H471" s="42"/>
      <c r="I471" s="42"/>
      <c r="J471" s="43"/>
      <c r="K471" s="42"/>
      <c r="L471" s="42"/>
      <c r="M471" s="42"/>
      <c r="N471" s="42"/>
      <c r="O471" s="42"/>
    </row>
    <row r="472" spans="2:15" ht="15" x14ac:dyDescent="0.25">
      <c r="B472" s="44"/>
      <c r="D472" s="45"/>
      <c r="E472" s="42"/>
      <c r="F472" s="42"/>
      <c r="G472" s="42"/>
      <c r="H472" s="42"/>
      <c r="I472" s="42"/>
      <c r="J472" s="43"/>
      <c r="K472" s="42"/>
      <c r="L472" s="42"/>
      <c r="M472" s="42"/>
      <c r="N472" s="42"/>
      <c r="O472" s="42"/>
    </row>
    <row r="473" spans="2:15" ht="15" x14ac:dyDescent="0.25">
      <c r="B473" s="44"/>
      <c r="D473" s="45"/>
      <c r="E473" s="42"/>
      <c r="F473" s="42"/>
      <c r="G473" s="42"/>
      <c r="H473" s="42"/>
      <c r="I473" s="42"/>
      <c r="J473" s="43"/>
      <c r="K473" s="42"/>
      <c r="L473" s="42"/>
      <c r="M473" s="42"/>
      <c r="N473" s="42"/>
      <c r="O473" s="42"/>
    </row>
    <row r="474" spans="2:15" ht="15" x14ac:dyDescent="0.25">
      <c r="B474" s="44"/>
      <c r="D474" s="45"/>
      <c r="E474" s="42"/>
      <c r="F474" s="42"/>
      <c r="G474" s="42"/>
      <c r="H474" s="42"/>
      <c r="I474" s="42"/>
      <c r="J474" s="43"/>
      <c r="K474" s="42"/>
      <c r="L474" s="42"/>
      <c r="M474" s="42"/>
      <c r="N474" s="42"/>
      <c r="O474" s="42"/>
    </row>
    <row r="475" spans="2:15" ht="15" x14ac:dyDescent="0.25">
      <c r="B475" s="44"/>
      <c r="D475" s="45"/>
      <c r="E475" s="42"/>
      <c r="F475" s="42"/>
      <c r="G475" s="42"/>
      <c r="H475" s="42"/>
      <c r="I475" s="42"/>
      <c r="J475" s="43"/>
      <c r="K475" s="42"/>
      <c r="L475" s="42"/>
      <c r="M475" s="42"/>
      <c r="N475" s="42"/>
      <c r="O475" s="42"/>
    </row>
    <row r="476" spans="2:15" ht="15" x14ac:dyDescent="0.25">
      <c r="B476" s="44"/>
      <c r="D476" s="45"/>
      <c r="E476" s="42"/>
      <c r="F476" s="42"/>
      <c r="G476" s="42"/>
      <c r="H476" s="42"/>
      <c r="I476" s="42"/>
      <c r="J476" s="43"/>
      <c r="K476" s="42"/>
      <c r="L476" s="42"/>
      <c r="M476" s="42"/>
      <c r="N476" s="42"/>
      <c r="O476" s="42"/>
    </row>
    <row r="477" spans="2:15" ht="15" x14ac:dyDescent="0.25">
      <c r="B477" s="44"/>
      <c r="D477" s="45"/>
      <c r="E477" s="42"/>
      <c r="F477" s="42"/>
      <c r="G477" s="42"/>
      <c r="H477" s="42"/>
      <c r="I477" s="42"/>
      <c r="J477" s="43"/>
      <c r="K477" s="42"/>
      <c r="L477" s="42"/>
      <c r="M477" s="42"/>
      <c r="N477" s="42"/>
      <c r="O477" s="42"/>
    </row>
    <row r="478" spans="2:15" ht="15" x14ac:dyDescent="0.25">
      <c r="B478" s="44"/>
      <c r="D478" s="45"/>
      <c r="E478" s="42"/>
      <c r="F478" s="42"/>
      <c r="G478" s="42"/>
      <c r="H478" s="42"/>
      <c r="I478" s="42"/>
      <c r="J478" s="43"/>
      <c r="K478" s="42"/>
      <c r="L478" s="42"/>
      <c r="M478" s="42"/>
      <c r="N478" s="42"/>
      <c r="O478" s="42"/>
    </row>
    <row r="479" spans="2:15" ht="15" x14ac:dyDescent="0.25">
      <c r="B479" s="44"/>
      <c r="D479" s="45"/>
      <c r="E479" s="42"/>
      <c r="F479" s="42"/>
      <c r="G479" s="42"/>
      <c r="H479" s="42"/>
      <c r="I479" s="42"/>
      <c r="J479" s="43"/>
      <c r="K479" s="42"/>
      <c r="L479" s="42"/>
      <c r="M479" s="42"/>
      <c r="N479" s="42"/>
      <c r="O479" s="42"/>
    </row>
    <row r="480" spans="2:15" ht="15" x14ac:dyDescent="0.25">
      <c r="B480" s="44"/>
      <c r="D480" s="45"/>
      <c r="E480" s="42"/>
      <c r="F480" s="42"/>
      <c r="G480" s="42"/>
      <c r="H480" s="42"/>
      <c r="I480" s="42"/>
      <c r="J480" s="43"/>
      <c r="K480" s="42"/>
      <c r="L480" s="42"/>
      <c r="M480" s="42"/>
      <c r="N480" s="42"/>
      <c r="O480" s="42"/>
    </row>
    <row r="481" spans="2:15" ht="15" x14ac:dyDescent="0.25">
      <c r="B481" s="44"/>
      <c r="D481" s="45"/>
      <c r="E481" s="42"/>
      <c r="F481" s="42"/>
      <c r="G481" s="42"/>
      <c r="H481" s="42"/>
      <c r="I481" s="42"/>
      <c r="J481" s="43"/>
      <c r="K481" s="42"/>
      <c r="L481" s="42"/>
      <c r="M481" s="42"/>
      <c r="N481" s="42"/>
      <c r="O481" s="42"/>
    </row>
    <row r="482" spans="2:15" ht="15" x14ac:dyDescent="0.25">
      <c r="B482" s="44"/>
      <c r="D482" s="45"/>
      <c r="E482" s="42"/>
      <c r="F482" s="42"/>
      <c r="G482" s="42"/>
      <c r="H482" s="42"/>
      <c r="I482" s="42"/>
      <c r="J482" s="43"/>
      <c r="K482" s="42"/>
      <c r="L482" s="42"/>
      <c r="M482" s="42"/>
      <c r="N482" s="42"/>
      <c r="O482" s="42"/>
    </row>
    <row r="483" spans="2:15" ht="15" x14ac:dyDescent="0.25">
      <c r="B483" s="44"/>
      <c r="D483" s="45"/>
      <c r="E483" s="42"/>
      <c r="F483" s="42"/>
      <c r="G483" s="42"/>
      <c r="H483" s="42"/>
      <c r="I483" s="42"/>
      <c r="J483" s="43"/>
      <c r="K483" s="42"/>
      <c r="L483" s="42"/>
      <c r="M483" s="42"/>
      <c r="N483" s="42"/>
      <c r="O483" s="42"/>
    </row>
    <row r="484" spans="2:15" ht="15" x14ac:dyDescent="0.25">
      <c r="B484" s="44"/>
      <c r="D484" s="45"/>
      <c r="E484" s="42"/>
      <c r="F484" s="42"/>
      <c r="G484" s="42"/>
      <c r="H484" s="42"/>
      <c r="I484" s="42"/>
      <c r="J484" s="43"/>
      <c r="K484" s="42"/>
      <c r="L484" s="42"/>
      <c r="M484" s="42"/>
      <c r="N484" s="42"/>
      <c r="O484" s="42"/>
    </row>
    <row r="485" spans="2:15" ht="15" x14ac:dyDescent="0.25">
      <c r="B485" s="44"/>
      <c r="D485" s="45"/>
      <c r="E485" s="42"/>
      <c r="F485" s="42"/>
      <c r="G485" s="42"/>
      <c r="H485" s="42"/>
      <c r="I485" s="42"/>
      <c r="J485" s="43"/>
      <c r="K485" s="42"/>
      <c r="L485" s="42"/>
      <c r="M485" s="42"/>
      <c r="N485" s="42"/>
      <c r="O485" s="42"/>
    </row>
    <row r="486" spans="2:15" ht="15" x14ac:dyDescent="0.25">
      <c r="B486" s="44"/>
      <c r="D486" s="45"/>
      <c r="E486" s="42"/>
      <c r="F486" s="42"/>
      <c r="G486" s="42"/>
      <c r="H486" s="42"/>
      <c r="I486" s="42"/>
      <c r="J486" s="43"/>
      <c r="K486" s="42"/>
      <c r="L486" s="42"/>
      <c r="M486" s="42"/>
      <c r="N486" s="42"/>
      <c r="O486" s="42"/>
    </row>
    <row r="487" spans="2:15" ht="15" x14ac:dyDescent="0.25">
      <c r="B487" s="44"/>
      <c r="D487" s="45"/>
      <c r="E487" s="42"/>
      <c r="F487" s="42"/>
      <c r="G487" s="42"/>
      <c r="H487" s="42"/>
      <c r="I487" s="42"/>
      <c r="J487" s="43"/>
      <c r="K487" s="42"/>
      <c r="L487" s="42"/>
      <c r="M487" s="42"/>
      <c r="N487" s="42"/>
      <c r="O487" s="42"/>
    </row>
    <row r="488" spans="2:15" ht="15" x14ac:dyDescent="0.25">
      <c r="B488" s="44"/>
      <c r="D488" s="45"/>
      <c r="E488" s="42"/>
      <c r="F488" s="42"/>
      <c r="G488" s="42"/>
      <c r="H488" s="42"/>
      <c r="I488" s="42"/>
      <c r="J488" s="43"/>
      <c r="K488" s="42"/>
      <c r="L488" s="42"/>
      <c r="M488" s="42"/>
      <c r="N488" s="42"/>
      <c r="O488" s="42"/>
    </row>
    <row r="489" spans="2:15" ht="15" x14ac:dyDescent="0.25">
      <c r="B489" s="44"/>
      <c r="D489" s="45"/>
      <c r="E489" s="42"/>
      <c r="F489" s="42"/>
      <c r="G489" s="42"/>
      <c r="H489" s="42"/>
      <c r="I489" s="42"/>
      <c r="J489" s="43"/>
      <c r="K489" s="42"/>
      <c r="L489" s="42"/>
      <c r="M489" s="42"/>
      <c r="N489" s="42"/>
      <c r="O489" s="42"/>
    </row>
    <row r="490" spans="2:15" ht="15" x14ac:dyDescent="0.25">
      <c r="B490" s="44"/>
      <c r="D490" s="45"/>
      <c r="E490" s="42"/>
      <c r="F490" s="42"/>
      <c r="G490" s="42"/>
      <c r="H490" s="42"/>
      <c r="I490" s="42"/>
      <c r="J490" s="43"/>
      <c r="K490" s="42"/>
      <c r="L490" s="42"/>
      <c r="M490" s="42"/>
      <c r="N490" s="42"/>
      <c r="O490" s="42"/>
    </row>
    <row r="491" spans="2:15" ht="15" x14ac:dyDescent="0.25">
      <c r="B491" s="44"/>
      <c r="D491" s="45"/>
      <c r="E491" s="42"/>
      <c r="F491" s="42"/>
      <c r="G491" s="42"/>
      <c r="H491" s="42"/>
      <c r="I491" s="42"/>
      <c r="J491" s="43"/>
      <c r="K491" s="42"/>
      <c r="L491" s="42"/>
      <c r="M491" s="42"/>
      <c r="N491" s="42"/>
      <c r="O491" s="42"/>
    </row>
    <row r="492" spans="2:15" ht="15" x14ac:dyDescent="0.25">
      <c r="B492" s="44"/>
      <c r="D492" s="45"/>
      <c r="E492" s="42"/>
      <c r="F492" s="42"/>
      <c r="G492" s="42"/>
      <c r="H492" s="42"/>
      <c r="I492" s="42"/>
      <c r="J492" s="43"/>
      <c r="K492" s="42"/>
      <c r="L492" s="42"/>
      <c r="M492" s="42"/>
      <c r="N492" s="42"/>
      <c r="O492" s="42"/>
    </row>
    <row r="493" spans="2:15" ht="15" x14ac:dyDescent="0.25">
      <c r="B493" s="44"/>
      <c r="D493" s="45"/>
      <c r="E493" s="42"/>
      <c r="F493" s="42"/>
      <c r="G493" s="42"/>
      <c r="H493" s="42"/>
      <c r="I493" s="42"/>
      <c r="J493" s="43"/>
      <c r="K493" s="42"/>
      <c r="L493" s="42"/>
      <c r="M493" s="42"/>
      <c r="N493" s="42"/>
      <c r="O493" s="42"/>
    </row>
    <row r="494" spans="2:15" ht="15" x14ac:dyDescent="0.25">
      <c r="B494" s="44"/>
      <c r="D494" s="45"/>
      <c r="E494" s="42"/>
      <c r="F494" s="42"/>
      <c r="G494" s="42"/>
      <c r="H494" s="42"/>
      <c r="I494" s="42"/>
      <c r="J494" s="43"/>
      <c r="K494" s="42"/>
      <c r="L494" s="42"/>
      <c r="M494" s="42"/>
      <c r="N494" s="42"/>
      <c r="O494" s="42"/>
    </row>
    <row r="495" spans="2:15" ht="15" x14ac:dyDescent="0.25">
      <c r="B495" s="44"/>
      <c r="D495" s="45"/>
      <c r="E495" s="42"/>
      <c r="F495" s="42"/>
      <c r="G495" s="42"/>
      <c r="H495" s="42"/>
      <c r="I495" s="42"/>
      <c r="J495" s="43"/>
      <c r="K495" s="42"/>
      <c r="L495" s="42"/>
      <c r="M495" s="42"/>
      <c r="N495" s="42"/>
      <c r="O495" s="42"/>
    </row>
    <row r="496" spans="2:15" ht="15" x14ac:dyDescent="0.25">
      <c r="B496" s="44"/>
      <c r="D496" s="45"/>
      <c r="E496" s="42"/>
      <c r="F496" s="42"/>
      <c r="G496" s="42"/>
      <c r="H496" s="42"/>
      <c r="I496" s="42"/>
      <c r="J496" s="43"/>
      <c r="K496" s="42"/>
      <c r="L496" s="42"/>
      <c r="M496" s="42"/>
      <c r="N496" s="42"/>
      <c r="O496" s="42"/>
    </row>
    <row r="497" spans="2:15" ht="15" x14ac:dyDescent="0.25">
      <c r="B497" s="44"/>
      <c r="D497" s="45"/>
      <c r="E497" s="42"/>
      <c r="F497" s="42"/>
      <c r="G497" s="42"/>
      <c r="H497" s="42"/>
      <c r="I497" s="42"/>
      <c r="J497" s="43"/>
      <c r="K497" s="42"/>
      <c r="L497" s="42"/>
      <c r="M497" s="42"/>
      <c r="N497" s="42"/>
      <c r="O497" s="42"/>
    </row>
    <row r="498" spans="2:15" ht="15" x14ac:dyDescent="0.25">
      <c r="B498" s="44"/>
      <c r="D498" s="45"/>
      <c r="E498" s="42"/>
      <c r="F498" s="42"/>
      <c r="G498" s="42"/>
      <c r="H498" s="42"/>
      <c r="I498" s="42"/>
      <c r="J498" s="43"/>
      <c r="K498" s="42"/>
      <c r="L498" s="42"/>
      <c r="M498" s="42"/>
      <c r="N498" s="42"/>
      <c r="O498" s="42"/>
    </row>
    <row r="499" spans="2:15" ht="15" x14ac:dyDescent="0.25">
      <c r="B499" s="44"/>
      <c r="D499" s="45"/>
      <c r="E499" s="42"/>
      <c r="F499" s="42"/>
      <c r="G499" s="42"/>
      <c r="H499" s="42"/>
      <c r="I499" s="42"/>
      <c r="J499" s="43"/>
      <c r="K499" s="42"/>
      <c r="L499" s="42"/>
      <c r="M499" s="42"/>
      <c r="N499" s="42"/>
      <c r="O499" s="42"/>
    </row>
    <row r="500" spans="2:15" ht="15" x14ac:dyDescent="0.25">
      <c r="B500" s="44"/>
      <c r="D500" s="45"/>
      <c r="E500" s="42"/>
      <c r="F500" s="42"/>
      <c r="G500" s="42"/>
      <c r="H500" s="42"/>
      <c r="I500" s="42"/>
      <c r="J500" s="43"/>
      <c r="K500" s="42"/>
      <c r="L500" s="42"/>
      <c r="M500" s="42"/>
      <c r="N500" s="42"/>
      <c r="O500" s="42"/>
    </row>
    <row r="501" spans="2:15" ht="15" x14ac:dyDescent="0.25">
      <c r="B501" s="44"/>
      <c r="D501" s="45"/>
      <c r="E501" s="42"/>
      <c r="F501" s="42"/>
      <c r="G501" s="42"/>
      <c r="H501" s="42"/>
      <c r="I501" s="42"/>
      <c r="J501" s="43"/>
      <c r="K501" s="42"/>
      <c r="L501" s="42"/>
      <c r="M501" s="42"/>
      <c r="N501" s="42"/>
      <c r="O501" s="42"/>
    </row>
    <row r="502" spans="2:15" ht="15" x14ac:dyDescent="0.25">
      <c r="B502" s="44"/>
      <c r="D502" s="45"/>
      <c r="E502" s="42"/>
      <c r="F502" s="42"/>
      <c r="G502" s="42"/>
      <c r="H502" s="42"/>
      <c r="I502" s="42"/>
      <c r="J502" s="43"/>
      <c r="K502" s="42"/>
      <c r="L502" s="42"/>
      <c r="M502" s="42"/>
      <c r="N502" s="42"/>
      <c r="O502" s="42"/>
    </row>
    <row r="503" spans="2:15" ht="15" x14ac:dyDescent="0.25">
      <c r="B503" s="44"/>
      <c r="D503" s="45"/>
      <c r="E503" s="42"/>
      <c r="F503" s="42"/>
      <c r="G503" s="42"/>
      <c r="H503" s="42"/>
      <c r="I503" s="42"/>
      <c r="J503" s="43"/>
      <c r="K503" s="42"/>
      <c r="L503" s="42"/>
      <c r="M503" s="42"/>
      <c r="N503" s="42"/>
      <c r="O503" s="42"/>
    </row>
    <row r="504" spans="2:15" ht="15" x14ac:dyDescent="0.25">
      <c r="B504" s="44"/>
      <c r="D504" s="45"/>
      <c r="E504" s="42"/>
      <c r="F504" s="42"/>
      <c r="G504" s="42"/>
      <c r="H504" s="42"/>
      <c r="I504" s="42"/>
      <c r="J504" s="43"/>
      <c r="K504" s="42"/>
      <c r="L504" s="42"/>
      <c r="M504" s="42"/>
      <c r="N504" s="42"/>
      <c r="O504" s="42"/>
    </row>
    <row r="505" spans="2:15" ht="15" x14ac:dyDescent="0.25">
      <c r="B505" s="44"/>
      <c r="D505" s="45"/>
      <c r="E505" s="42"/>
      <c r="F505" s="42"/>
      <c r="G505" s="42"/>
      <c r="H505" s="42"/>
      <c r="I505" s="42"/>
      <c r="J505" s="43"/>
      <c r="K505" s="42"/>
      <c r="L505" s="42"/>
      <c r="M505" s="42"/>
      <c r="N505" s="42"/>
      <c r="O505" s="42"/>
    </row>
    <row r="506" spans="2:15" ht="15" x14ac:dyDescent="0.25">
      <c r="B506" s="44"/>
      <c r="D506" s="45"/>
      <c r="E506" s="42"/>
      <c r="F506" s="42"/>
      <c r="G506" s="42"/>
      <c r="H506" s="42"/>
      <c r="I506" s="42"/>
      <c r="J506" s="43"/>
      <c r="K506" s="42"/>
      <c r="L506" s="42"/>
      <c r="M506" s="42"/>
      <c r="N506" s="42"/>
      <c r="O506" s="42"/>
    </row>
    <row r="507" spans="2:15" ht="15" x14ac:dyDescent="0.25">
      <c r="B507" s="44"/>
      <c r="D507" s="45"/>
      <c r="E507" s="42"/>
      <c r="F507" s="42"/>
      <c r="G507" s="42"/>
      <c r="H507" s="42"/>
      <c r="I507" s="42"/>
      <c r="J507" s="43"/>
      <c r="K507" s="42"/>
      <c r="L507" s="42"/>
      <c r="M507" s="42"/>
      <c r="N507" s="42"/>
      <c r="O507" s="42"/>
    </row>
    <row r="508" spans="2:15" ht="15" x14ac:dyDescent="0.25">
      <c r="B508" s="44"/>
      <c r="D508" s="45"/>
      <c r="E508" s="42"/>
      <c r="F508" s="42"/>
      <c r="G508" s="42"/>
      <c r="H508" s="42"/>
      <c r="I508" s="42"/>
      <c r="J508" s="43"/>
      <c r="K508" s="42"/>
      <c r="L508" s="42"/>
      <c r="M508" s="42"/>
      <c r="N508" s="42"/>
      <c r="O508" s="42"/>
    </row>
    <row r="509" spans="2:15" ht="15" x14ac:dyDescent="0.25">
      <c r="B509" s="44"/>
      <c r="D509" s="45"/>
      <c r="E509" s="42"/>
      <c r="F509" s="42"/>
      <c r="G509" s="42"/>
      <c r="H509" s="42"/>
      <c r="I509" s="42"/>
      <c r="J509" s="43"/>
      <c r="K509" s="42"/>
      <c r="L509" s="42"/>
      <c r="M509" s="42"/>
      <c r="N509" s="42"/>
      <c r="O509" s="42"/>
    </row>
    <row r="510" spans="2:15" ht="15" x14ac:dyDescent="0.25">
      <c r="B510" s="44"/>
      <c r="D510" s="45"/>
      <c r="E510" s="42"/>
      <c r="F510" s="42"/>
      <c r="G510" s="42"/>
      <c r="H510" s="42"/>
      <c r="I510" s="42"/>
      <c r="J510" s="43"/>
      <c r="K510" s="42"/>
      <c r="L510" s="42"/>
      <c r="M510" s="42"/>
      <c r="N510" s="42"/>
      <c r="O510" s="42"/>
    </row>
    <row r="511" spans="2:15" ht="15" x14ac:dyDescent="0.25">
      <c r="B511" s="44"/>
      <c r="D511" s="45"/>
      <c r="E511" s="42"/>
      <c r="F511" s="42"/>
      <c r="G511" s="42"/>
      <c r="H511" s="42"/>
      <c r="I511" s="42"/>
      <c r="J511" s="43"/>
      <c r="K511" s="42"/>
      <c r="L511" s="42"/>
      <c r="M511" s="42"/>
      <c r="N511" s="42"/>
      <c r="O511" s="42"/>
    </row>
    <row r="512" spans="2:15" ht="15" x14ac:dyDescent="0.25">
      <c r="B512" s="44"/>
      <c r="D512" s="45"/>
      <c r="E512" s="42"/>
      <c r="F512" s="42"/>
      <c r="G512" s="42"/>
      <c r="H512" s="42"/>
      <c r="I512" s="42"/>
      <c r="J512" s="43"/>
      <c r="K512" s="42"/>
      <c r="L512" s="42"/>
      <c r="M512" s="42"/>
      <c r="N512" s="42"/>
      <c r="O512" s="42"/>
    </row>
    <row r="513" spans="2:15" ht="15" x14ac:dyDescent="0.25">
      <c r="B513" s="44"/>
      <c r="D513" s="45"/>
      <c r="E513" s="42"/>
      <c r="F513" s="42"/>
      <c r="G513" s="42"/>
      <c r="H513" s="42"/>
      <c r="I513" s="42"/>
      <c r="J513" s="43"/>
      <c r="K513" s="42"/>
      <c r="L513" s="42"/>
      <c r="M513" s="42"/>
      <c r="N513" s="42"/>
      <c r="O513" s="42"/>
    </row>
    <row r="514" spans="2:15" ht="15" x14ac:dyDescent="0.25">
      <c r="B514" s="44"/>
      <c r="D514" s="45"/>
      <c r="E514" s="42"/>
      <c r="F514" s="42"/>
      <c r="G514" s="42"/>
      <c r="H514" s="42"/>
      <c r="I514" s="42"/>
      <c r="J514" s="43"/>
      <c r="K514" s="42"/>
      <c r="L514" s="42"/>
      <c r="M514" s="42"/>
      <c r="N514" s="42"/>
      <c r="O514" s="42"/>
    </row>
    <row r="515" spans="2:15" ht="15" x14ac:dyDescent="0.25">
      <c r="B515" s="44"/>
      <c r="D515" s="45"/>
      <c r="E515" s="42"/>
      <c r="F515" s="42"/>
      <c r="G515" s="42"/>
      <c r="H515" s="42"/>
      <c r="I515" s="42"/>
      <c r="J515" s="43"/>
      <c r="K515" s="42"/>
      <c r="L515" s="42"/>
      <c r="M515" s="42"/>
      <c r="N515" s="42"/>
      <c r="O515" s="42"/>
    </row>
    <row r="516" spans="2:15" ht="15" x14ac:dyDescent="0.25">
      <c r="B516" s="44"/>
      <c r="D516" s="45"/>
      <c r="E516" s="42"/>
      <c r="F516" s="42"/>
      <c r="G516" s="42"/>
      <c r="H516" s="42"/>
      <c r="I516" s="42"/>
      <c r="J516" s="43"/>
      <c r="K516" s="42"/>
      <c r="L516" s="42"/>
      <c r="M516" s="42"/>
      <c r="N516" s="42"/>
      <c r="O516" s="42"/>
    </row>
    <row r="517" spans="2:15" ht="15" x14ac:dyDescent="0.25">
      <c r="B517" s="44"/>
      <c r="D517" s="45"/>
      <c r="E517" s="42"/>
      <c r="F517" s="42"/>
      <c r="G517" s="42"/>
      <c r="H517" s="42"/>
      <c r="I517" s="42"/>
      <c r="J517" s="43"/>
      <c r="K517" s="42"/>
      <c r="L517" s="42"/>
      <c r="M517" s="42"/>
      <c r="N517" s="42"/>
      <c r="O517" s="42"/>
    </row>
    <row r="518" spans="2:15" ht="15" x14ac:dyDescent="0.25">
      <c r="B518" s="44"/>
      <c r="D518" s="45"/>
      <c r="E518" s="42"/>
      <c r="F518" s="42"/>
      <c r="G518" s="42"/>
      <c r="H518" s="42"/>
      <c r="I518" s="42"/>
      <c r="J518" s="43"/>
      <c r="K518" s="42"/>
      <c r="L518" s="42"/>
      <c r="M518" s="42"/>
      <c r="N518" s="42"/>
      <c r="O518" s="42"/>
    </row>
    <row r="519" spans="2:15" ht="15" x14ac:dyDescent="0.25">
      <c r="B519" s="44"/>
      <c r="D519" s="45"/>
      <c r="E519" s="42"/>
      <c r="F519" s="42"/>
      <c r="G519" s="42"/>
      <c r="H519" s="42"/>
      <c r="I519" s="42"/>
      <c r="J519" s="43"/>
      <c r="K519" s="42"/>
      <c r="L519" s="42"/>
      <c r="M519" s="42"/>
      <c r="N519" s="42"/>
      <c r="O519" s="42"/>
    </row>
    <row r="520" spans="2:15" ht="15" x14ac:dyDescent="0.25">
      <c r="B520" s="44"/>
      <c r="D520" s="45"/>
      <c r="E520" s="42"/>
      <c r="F520" s="42"/>
      <c r="G520" s="42"/>
      <c r="H520" s="42"/>
      <c r="I520" s="42"/>
      <c r="J520" s="43"/>
      <c r="K520" s="42"/>
      <c r="L520" s="42"/>
      <c r="M520" s="42"/>
      <c r="N520" s="42"/>
      <c r="O520" s="42"/>
    </row>
    <row r="521" spans="2:15" ht="15" x14ac:dyDescent="0.25">
      <c r="B521" s="44"/>
      <c r="D521" s="45"/>
      <c r="E521" s="42"/>
      <c r="F521" s="42"/>
      <c r="G521" s="42"/>
      <c r="H521" s="42"/>
      <c r="I521" s="42"/>
      <c r="J521" s="43"/>
      <c r="K521" s="42"/>
      <c r="L521" s="42"/>
      <c r="M521" s="42"/>
      <c r="N521" s="42"/>
      <c r="O521" s="42"/>
    </row>
    <row r="522" spans="2:15" ht="15" x14ac:dyDescent="0.25">
      <c r="B522" s="44"/>
      <c r="D522" s="45"/>
      <c r="E522" s="42"/>
      <c r="F522" s="42"/>
      <c r="G522" s="42"/>
      <c r="H522" s="42"/>
      <c r="I522" s="42"/>
      <c r="J522" s="43"/>
      <c r="K522" s="42"/>
      <c r="L522" s="42"/>
      <c r="M522" s="42"/>
      <c r="N522" s="42"/>
      <c r="O522" s="42"/>
    </row>
    <row r="523" spans="2:15" ht="15" x14ac:dyDescent="0.25">
      <c r="B523" s="44"/>
      <c r="D523" s="45"/>
      <c r="E523" s="42"/>
      <c r="F523" s="42"/>
      <c r="G523" s="42"/>
      <c r="H523" s="42"/>
      <c r="I523" s="42"/>
      <c r="J523" s="43"/>
      <c r="K523" s="42"/>
      <c r="L523" s="42"/>
      <c r="M523" s="42"/>
      <c r="N523" s="42"/>
      <c r="O523" s="42"/>
    </row>
    <row r="524" spans="2:15" ht="15" x14ac:dyDescent="0.25">
      <c r="B524" s="44"/>
      <c r="D524" s="45"/>
      <c r="E524" s="42"/>
      <c r="F524" s="42"/>
      <c r="G524" s="42"/>
      <c r="H524" s="42"/>
      <c r="I524" s="42"/>
      <c r="J524" s="43"/>
      <c r="K524" s="42"/>
      <c r="L524" s="42"/>
      <c r="M524" s="42"/>
      <c r="N524" s="42"/>
      <c r="O524" s="42"/>
    </row>
    <row r="525" spans="2:15" ht="15" x14ac:dyDescent="0.25">
      <c r="B525" s="44"/>
      <c r="D525" s="45"/>
      <c r="E525" s="42"/>
      <c r="F525" s="42"/>
      <c r="G525" s="42"/>
      <c r="H525" s="42"/>
      <c r="I525" s="42"/>
      <c r="J525" s="43"/>
      <c r="K525" s="42"/>
      <c r="L525" s="42"/>
      <c r="M525" s="42"/>
      <c r="N525" s="42"/>
      <c r="O525" s="42"/>
    </row>
    <row r="526" spans="2:15" ht="15" x14ac:dyDescent="0.25">
      <c r="B526" s="44"/>
      <c r="D526" s="45"/>
      <c r="E526" s="42"/>
      <c r="F526" s="42"/>
      <c r="G526" s="42"/>
      <c r="H526" s="42"/>
      <c r="I526" s="42"/>
      <c r="J526" s="43"/>
      <c r="K526" s="42"/>
      <c r="L526" s="42"/>
      <c r="M526" s="42"/>
      <c r="N526" s="42"/>
      <c r="O526" s="42"/>
    </row>
    <row r="527" spans="2:15" ht="15" x14ac:dyDescent="0.25">
      <c r="B527" s="44"/>
      <c r="D527" s="45"/>
      <c r="E527" s="42"/>
      <c r="F527" s="42"/>
      <c r="G527" s="42"/>
      <c r="H527" s="42"/>
      <c r="I527" s="42"/>
      <c r="J527" s="43"/>
      <c r="K527" s="42"/>
      <c r="L527" s="42"/>
      <c r="M527" s="42"/>
      <c r="N527" s="42"/>
      <c r="O527" s="42"/>
    </row>
    <row r="528" spans="2:15" ht="15" x14ac:dyDescent="0.25">
      <c r="B528" s="44"/>
      <c r="D528" s="45"/>
      <c r="E528" s="42"/>
      <c r="F528" s="42"/>
      <c r="G528" s="42"/>
      <c r="H528" s="42"/>
      <c r="I528" s="42"/>
      <c r="J528" s="43"/>
      <c r="K528" s="42"/>
      <c r="L528" s="42"/>
      <c r="M528" s="42"/>
      <c r="N528" s="42"/>
      <c r="O528" s="42"/>
    </row>
    <row r="529" spans="2:15" ht="15" x14ac:dyDescent="0.25">
      <c r="B529" s="44"/>
      <c r="D529" s="45"/>
      <c r="E529" s="42"/>
      <c r="F529" s="42"/>
      <c r="G529" s="42"/>
      <c r="H529" s="42"/>
      <c r="I529" s="42"/>
      <c r="J529" s="43"/>
      <c r="K529" s="42"/>
      <c r="L529" s="42"/>
      <c r="M529" s="42"/>
      <c r="N529" s="42"/>
      <c r="O529" s="42"/>
    </row>
    <row r="530" spans="2:15" ht="15" x14ac:dyDescent="0.25">
      <c r="B530" s="44"/>
      <c r="D530" s="45"/>
      <c r="E530" s="42"/>
      <c r="F530" s="42"/>
      <c r="G530" s="42"/>
      <c r="H530" s="42"/>
      <c r="I530" s="42"/>
      <c r="J530" s="43"/>
      <c r="K530" s="42"/>
      <c r="L530" s="42"/>
      <c r="M530" s="42"/>
      <c r="N530" s="42"/>
      <c r="O530" s="42"/>
    </row>
    <row r="531" spans="2:15" ht="15" x14ac:dyDescent="0.25">
      <c r="B531" s="44"/>
      <c r="D531" s="45"/>
      <c r="E531" s="42"/>
      <c r="F531" s="42"/>
      <c r="G531" s="42"/>
      <c r="H531" s="42"/>
      <c r="I531" s="42"/>
      <c r="J531" s="43"/>
      <c r="K531" s="42"/>
      <c r="L531" s="42"/>
      <c r="M531" s="42"/>
      <c r="N531" s="42"/>
      <c r="O531" s="42"/>
    </row>
    <row r="532" spans="2:15" ht="15" x14ac:dyDescent="0.25">
      <c r="B532" s="44"/>
      <c r="D532" s="45"/>
      <c r="E532" s="42"/>
      <c r="F532" s="42"/>
      <c r="G532" s="42"/>
      <c r="H532" s="42"/>
      <c r="I532" s="42"/>
      <c r="J532" s="43"/>
      <c r="K532" s="42"/>
      <c r="L532" s="42"/>
      <c r="M532" s="42"/>
      <c r="N532" s="42"/>
      <c r="O532" s="42"/>
    </row>
    <row r="533" spans="2:15" ht="15" x14ac:dyDescent="0.25">
      <c r="B533" s="44"/>
      <c r="D533" s="45"/>
      <c r="E533" s="42"/>
      <c r="F533" s="42"/>
      <c r="G533" s="42"/>
      <c r="H533" s="42"/>
      <c r="I533" s="42"/>
      <c r="J533" s="43"/>
      <c r="K533" s="42"/>
      <c r="L533" s="42"/>
      <c r="M533" s="42"/>
      <c r="N533" s="42"/>
      <c r="O533" s="42"/>
    </row>
    <row r="534" spans="2:15" ht="15" x14ac:dyDescent="0.25">
      <c r="B534" s="44"/>
      <c r="D534" s="45"/>
      <c r="E534" s="42"/>
      <c r="F534" s="42"/>
      <c r="G534" s="42"/>
      <c r="H534" s="42"/>
      <c r="I534" s="42"/>
      <c r="J534" s="43"/>
      <c r="K534" s="42"/>
      <c r="L534" s="42"/>
      <c r="M534" s="42"/>
      <c r="N534" s="42"/>
      <c r="O534" s="42"/>
    </row>
    <row r="535" spans="2:15" ht="15" x14ac:dyDescent="0.25">
      <c r="B535" s="44"/>
      <c r="D535" s="45"/>
      <c r="E535" s="42"/>
      <c r="F535" s="42"/>
      <c r="G535" s="42"/>
      <c r="H535" s="42"/>
      <c r="I535" s="42"/>
      <c r="J535" s="43"/>
      <c r="K535" s="42"/>
      <c r="L535" s="42"/>
      <c r="M535" s="42"/>
      <c r="N535" s="42"/>
      <c r="O535" s="42"/>
    </row>
    <row r="536" spans="2:15" ht="15" x14ac:dyDescent="0.25">
      <c r="B536" s="44"/>
      <c r="D536" s="45"/>
      <c r="E536" s="42"/>
      <c r="F536" s="42"/>
      <c r="G536" s="42"/>
      <c r="H536" s="42"/>
      <c r="I536" s="42"/>
      <c r="J536" s="43"/>
      <c r="K536" s="42"/>
      <c r="L536" s="42"/>
      <c r="M536" s="42"/>
      <c r="N536" s="42"/>
      <c r="O536" s="42"/>
    </row>
    <row r="537" spans="2:15" ht="15" x14ac:dyDescent="0.25">
      <c r="B537" s="44"/>
      <c r="D537" s="45"/>
      <c r="E537" s="42"/>
      <c r="F537" s="42"/>
      <c r="G537" s="42"/>
      <c r="H537" s="42"/>
      <c r="I537" s="42"/>
      <c r="J537" s="43"/>
      <c r="K537" s="42"/>
      <c r="L537" s="42"/>
      <c r="M537" s="42"/>
      <c r="N537" s="42"/>
      <c r="O537" s="42"/>
    </row>
    <row r="538" spans="2:15" ht="15" x14ac:dyDescent="0.25">
      <c r="B538" s="44"/>
      <c r="D538" s="45"/>
      <c r="E538" s="42"/>
      <c r="F538" s="42"/>
      <c r="G538" s="42"/>
      <c r="H538" s="42"/>
      <c r="I538" s="42"/>
      <c r="J538" s="43"/>
      <c r="K538" s="42"/>
      <c r="L538" s="42"/>
      <c r="M538" s="42"/>
      <c r="N538" s="42"/>
      <c r="O538" s="42"/>
    </row>
    <row r="539" spans="2:15" ht="15" x14ac:dyDescent="0.25">
      <c r="B539" s="44"/>
      <c r="D539" s="45"/>
      <c r="E539" s="42"/>
      <c r="F539" s="42"/>
      <c r="G539" s="42"/>
      <c r="H539" s="42"/>
      <c r="I539" s="42"/>
      <c r="J539" s="43"/>
      <c r="K539" s="42"/>
      <c r="L539" s="42"/>
      <c r="M539" s="42"/>
      <c r="N539" s="42"/>
      <c r="O539" s="42"/>
    </row>
    <row r="540" spans="2:15" ht="15" x14ac:dyDescent="0.25">
      <c r="B540" s="44"/>
      <c r="D540" s="45"/>
      <c r="E540" s="42"/>
      <c r="F540" s="42"/>
      <c r="G540" s="42"/>
      <c r="H540" s="42"/>
      <c r="I540" s="42"/>
      <c r="J540" s="43"/>
      <c r="K540" s="42"/>
      <c r="L540" s="42"/>
      <c r="M540" s="42"/>
      <c r="N540" s="42"/>
      <c r="O540" s="42"/>
    </row>
    <row r="541" spans="2:15" ht="15" x14ac:dyDescent="0.25">
      <c r="B541" s="44"/>
      <c r="D541" s="45"/>
      <c r="E541" s="42"/>
      <c r="F541" s="42"/>
      <c r="G541" s="42"/>
      <c r="H541" s="42"/>
      <c r="I541" s="42"/>
      <c r="J541" s="43"/>
      <c r="K541" s="42"/>
      <c r="L541" s="42"/>
      <c r="M541" s="42"/>
      <c r="N541" s="42"/>
      <c r="O541" s="42"/>
    </row>
    <row r="542" spans="2:15" ht="15" x14ac:dyDescent="0.25">
      <c r="B542" s="44"/>
      <c r="D542" s="45"/>
      <c r="E542" s="42"/>
      <c r="F542" s="42"/>
      <c r="G542" s="42"/>
      <c r="H542" s="42"/>
      <c r="I542" s="42"/>
      <c r="J542" s="43"/>
      <c r="K542" s="42"/>
      <c r="L542" s="42"/>
      <c r="M542" s="42"/>
      <c r="N542" s="42"/>
      <c r="O542" s="42"/>
    </row>
    <row r="543" spans="2:15" ht="15" x14ac:dyDescent="0.25">
      <c r="B543" s="44"/>
      <c r="D543" s="45"/>
      <c r="E543" s="42"/>
      <c r="F543" s="42"/>
      <c r="G543" s="42"/>
      <c r="H543" s="42"/>
      <c r="I543" s="42"/>
      <c r="J543" s="43"/>
      <c r="K543" s="42"/>
      <c r="L543" s="42"/>
      <c r="M543" s="42"/>
      <c r="N543" s="42"/>
      <c r="O543" s="42"/>
    </row>
    <row r="544" spans="2:15" ht="15" x14ac:dyDescent="0.25">
      <c r="B544" s="44"/>
      <c r="D544" s="45"/>
      <c r="E544" s="42"/>
      <c r="F544" s="42"/>
      <c r="G544" s="42"/>
      <c r="H544" s="42"/>
      <c r="I544" s="42"/>
      <c r="J544" s="43"/>
      <c r="K544" s="42"/>
      <c r="L544" s="42"/>
      <c r="M544" s="42"/>
      <c r="N544" s="42"/>
      <c r="O544" s="42"/>
    </row>
    <row r="545" spans="2:15" ht="15" x14ac:dyDescent="0.25">
      <c r="B545" s="44"/>
      <c r="D545" s="45"/>
      <c r="E545" s="42"/>
      <c r="F545" s="42"/>
      <c r="G545" s="42"/>
      <c r="H545" s="42"/>
      <c r="I545" s="42"/>
      <c r="J545" s="43"/>
      <c r="K545" s="42"/>
      <c r="L545" s="42"/>
      <c r="M545" s="42"/>
      <c r="N545" s="42"/>
      <c r="O545" s="42"/>
    </row>
    <row r="546" spans="2:15" ht="15" x14ac:dyDescent="0.25">
      <c r="B546" s="44"/>
      <c r="D546" s="45"/>
      <c r="E546" s="42"/>
      <c r="F546" s="42"/>
      <c r="G546" s="42"/>
      <c r="H546" s="42"/>
      <c r="I546" s="42"/>
      <c r="J546" s="43"/>
      <c r="K546" s="42"/>
      <c r="L546" s="42"/>
      <c r="M546" s="42"/>
      <c r="N546" s="42"/>
      <c r="O546" s="42"/>
    </row>
    <row r="547" spans="2:15" ht="15" x14ac:dyDescent="0.25">
      <c r="B547" s="44"/>
      <c r="D547" s="45"/>
      <c r="E547" s="42"/>
      <c r="F547" s="42"/>
      <c r="G547" s="42"/>
      <c r="H547" s="42"/>
      <c r="I547" s="42"/>
      <c r="J547" s="43"/>
      <c r="K547" s="42"/>
      <c r="L547" s="42"/>
      <c r="M547" s="42"/>
      <c r="N547" s="42"/>
      <c r="O547" s="42"/>
    </row>
    <row r="548" spans="2:15" ht="15" x14ac:dyDescent="0.25">
      <c r="B548" s="44"/>
      <c r="D548" s="45"/>
      <c r="E548" s="42"/>
      <c r="F548" s="42"/>
      <c r="G548" s="42"/>
      <c r="H548" s="42"/>
      <c r="I548" s="42"/>
      <c r="J548" s="43"/>
      <c r="K548" s="42"/>
      <c r="L548" s="42"/>
      <c r="M548" s="42"/>
      <c r="N548" s="42"/>
      <c r="O548" s="42"/>
    </row>
    <row r="549" spans="2:15" ht="15" x14ac:dyDescent="0.25">
      <c r="B549" s="44"/>
      <c r="D549" s="45"/>
      <c r="E549" s="42"/>
      <c r="F549" s="42"/>
      <c r="G549" s="42"/>
      <c r="H549" s="42"/>
      <c r="I549" s="42"/>
      <c r="J549" s="43"/>
      <c r="K549" s="42"/>
      <c r="L549" s="42"/>
      <c r="M549" s="42"/>
      <c r="N549" s="42"/>
      <c r="O549" s="42"/>
    </row>
    <row r="550" spans="2:15" ht="15" x14ac:dyDescent="0.25">
      <c r="B550" s="44"/>
      <c r="D550" s="45"/>
      <c r="E550" s="42"/>
      <c r="F550" s="42"/>
      <c r="G550" s="42"/>
      <c r="H550" s="42"/>
      <c r="I550" s="42"/>
      <c r="J550" s="43"/>
      <c r="K550" s="42"/>
      <c r="L550" s="42"/>
      <c r="M550" s="42"/>
      <c r="N550" s="42"/>
      <c r="O550" s="42"/>
    </row>
    <row r="551" spans="2:15" ht="15" x14ac:dyDescent="0.25">
      <c r="B551" s="44"/>
      <c r="D551" s="45"/>
      <c r="E551" s="42"/>
      <c r="F551" s="42"/>
      <c r="G551" s="42"/>
      <c r="H551" s="42"/>
      <c r="I551" s="42"/>
      <c r="J551" s="43"/>
      <c r="K551" s="42"/>
      <c r="L551" s="42"/>
      <c r="M551" s="42"/>
      <c r="N551" s="42"/>
      <c r="O551" s="42"/>
    </row>
    <row r="552" spans="2:15" ht="15" x14ac:dyDescent="0.25">
      <c r="B552" s="44"/>
      <c r="D552" s="45"/>
      <c r="E552" s="42"/>
      <c r="F552" s="42"/>
      <c r="G552" s="42"/>
      <c r="H552" s="42"/>
      <c r="I552" s="42"/>
      <c r="J552" s="43"/>
      <c r="K552" s="42"/>
      <c r="L552" s="42"/>
      <c r="M552" s="42"/>
      <c r="N552" s="42"/>
      <c r="O552" s="42"/>
    </row>
    <row r="553" spans="2:15" ht="15" x14ac:dyDescent="0.25">
      <c r="B553" s="44"/>
      <c r="D553" s="45"/>
      <c r="E553" s="42"/>
      <c r="F553" s="42"/>
      <c r="G553" s="42"/>
      <c r="H553" s="42"/>
      <c r="I553" s="42"/>
      <c r="J553" s="43"/>
      <c r="K553" s="42"/>
      <c r="L553" s="42"/>
      <c r="M553" s="42"/>
      <c r="N553" s="42"/>
      <c r="O553" s="42"/>
    </row>
    <row r="554" spans="2:15" ht="15" x14ac:dyDescent="0.25">
      <c r="B554" s="44"/>
      <c r="D554" s="45"/>
      <c r="E554" s="42"/>
      <c r="F554" s="42"/>
      <c r="G554" s="42"/>
      <c r="H554" s="42"/>
      <c r="I554" s="42"/>
      <c r="J554" s="43"/>
      <c r="K554" s="42"/>
      <c r="L554" s="42"/>
      <c r="M554" s="42"/>
      <c r="N554" s="42"/>
      <c r="O554" s="42"/>
    </row>
    <row r="555" spans="2:15" ht="15" x14ac:dyDescent="0.25">
      <c r="B555" s="44"/>
      <c r="D555" s="45"/>
      <c r="E555" s="42"/>
      <c r="F555" s="42"/>
      <c r="G555" s="42"/>
      <c r="H555" s="42"/>
      <c r="I555" s="42"/>
      <c r="J555" s="43"/>
      <c r="K555" s="42"/>
      <c r="L555" s="42"/>
      <c r="M555" s="42"/>
      <c r="N555" s="42"/>
      <c r="O555" s="42"/>
    </row>
    <row r="556" spans="2:15" ht="15" x14ac:dyDescent="0.25">
      <c r="B556" s="44"/>
      <c r="D556" s="45"/>
      <c r="E556" s="42"/>
      <c r="F556" s="42"/>
      <c r="G556" s="42"/>
      <c r="H556" s="42"/>
      <c r="I556" s="42"/>
      <c r="J556" s="43"/>
      <c r="K556" s="42"/>
      <c r="L556" s="42"/>
      <c r="M556" s="42"/>
      <c r="N556" s="42"/>
      <c r="O556" s="42"/>
    </row>
    <row r="557" spans="2:15" ht="15" x14ac:dyDescent="0.25">
      <c r="B557" s="44"/>
      <c r="D557" s="45"/>
      <c r="E557" s="42"/>
      <c r="F557" s="42"/>
      <c r="G557" s="42"/>
      <c r="H557" s="42"/>
      <c r="I557" s="42"/>
      <c r="J557" s="43"/>
      <c r="K557" s="42"/>
      <c r="L557" s="42"/>
      <c r="M557" s="42"/>
      <c r="N557" s="42"/>
      <c r="O557" s="42"/>
    </row>
    <row r="558" spans="2:15" ht="15" x14ac:dyDescent="0.25">
      <c r="B558" s="44"/>
      <c r="D558" s="45"/>
      <c r="E558" s="42"/>
      <c r="F558" s="42"/>
      <c r="G558" s="42"/>
      <c r="H558" s="42"/>
      <c r="I558" s="42"/>
      <c r="J558" s="43"/>
      <c r="K558" s="42"/>
      <c r="L558" s="42"/>
      <c r="M558" s="42"/>
      <c r="N558" s="42"/>
      <c r="O558" s="42"/>
    </row>
    <row r="559" spans="2:15" ht="15" x14ac:dyDescent="0.25">
      <c r="B559" s="44"/>
      <c r="D559" s="45"/>
      <c r="E559" s="42"/>
      <c r="F559" s="42"/>
      <c r="G559" s="42"/>
      <c r="H559" s="42"/>
      <c r="I559" s="42"/>
      <c r="J559" s="43"/>
      <c r="K559" s="42"/>
      <c r="L559" s="42"/>
      <c r="M559" s="42"/>
      <c r="N559" s="42"/>
      <c r="O559" s="42"/>
    </row>
    <row r="560" spans="2:15" ht="15" x14ac:dyDescent="0.25">
      <c r="B560" s="44"/>
      <c r="D560" s="45"/>
      <c r="E560" s="42"/>
      <c r="F560" s="42"/>
      <c r="G560" s="42"/>
      <c r="H560" s="42"/>
      <c r="I560" s="42"/>
      <c r="J560" s="43"/>
      <c r="K560" s="42"/>
      <c r="L560" s="42"/>
      <c r="M560" s="42"/>
      <c r="N560" s="42"/>
      <c r="O560" s="42"/>
    </row>
    <row r="561" spans="2:15" ht="15" x14ac:dyDescent="0.25">
      <c r="B561" s="44"/>
      <c r="D561" s="45"/>
      <c r="E561" s="42"/>
      <c r="F561" s="42"/>
      <c r="G561" s="42"/>
      <c r="H561" s="42"/>
      <c r="I561" s="42"/>
      <c r="J561" s="43"/>
      <c r="K561" s="42"/>
      <c r="L561" s="42"/>
      <c r="M561" s="42"/>
      <c r="N561" s="42"/>
      <c r="O561" s="42"/>
    </row>
    <row r="562" spans="2:15" ht="15" x14ac:dyDescent="0.25">
      <c r="B562" s="44"/>
      <c r="D562" s="45"/>
      <c r="E562" s="42"/>
      <c r="F562" s="42"/>
      <c r="G562" s="42"/>
      <c r="H562" s="42"/>
      <c r="I562" s="42"/>
      <c r="J562" s="43"/>
      <c r="K562" s="42"/>
      <c r="L562" s="42"/>
      <c r="M562" s="42"/>
      <c r="N562" s="42"/>
      <c r="O562" s="42"/>
    </row>
    <row r="563" spans="2:15" ht="15" x14ac:dyDescent="0.25">
      <c r="B563" s="44"/>
      <c r="D563" s="45"/>
      <c r="E563" s="42"/>
      <c r="F563" s="42"/>
      <c r="G563" s="42"/>
      <c r="H563" s="42"/>
      <c r="I563" s="42"/>
      <c r="J563" s="43"/>
      <c r="K563" s="42"/>
      <c r="L563" s="42"/>
      <c r="M563" s="42"/>
      <c r="N563" s="42"/>
      <c r="O563" s="42"/>
    </row>
    <row r="564" spans="2:15" ht="15" x14ac:dyDescent="0.25">
      <c r="B564" s="44"/>
      <c r="D564" s="45"/>
      <c r="E564" s="42"/>
      <c r="F564" s="42"/>
      <c r="G564" s="42"/>
      <c r="H564" s="42"/>
      <c r="I564" s="42"/>
      <c r="J564" s="43"/>
      <c r="K564" s="42"/>
      <c r="L564" s="42"/>
      <c r="M564" s="42"/>
      <c r="N564" s="42"/>
      <c r="O564" s="42"/>
    </row>
    <row r="565" spans="2:15" ht="15" x14ac:dyDescent="0.25">
      <c r="B565" s="44"/>
      <c r="D565" s="45"/>
      <c r="E565" s="42"/>
      <c r="F565" s="42"/>
      <c r="G565" s="42"/>
      <c r="H565" s="42"/>
      <c r="I565" s="42"/>
      <c r="J565" s="43"/>
      <c r="K565" s="42"/>
      <c r="L565" s="42"/>
      <c r="M565" s="42"/>
      <c r="N565" s="42"/>
      <c r="O565" s="42"/>
    </row>
    <row r="566" spans="2:15" ht="15" x14ac:dyDescent="0.25">
      <c r="B566" s="44"/>
      <c r="D566" s="45"/>
      <c r="E566" s="42"/>
      <c r="F566" s="42"/>
      <c r="G566" s="42"/>
      <c r="H566" s="42"/>
      <c r="I566" s="42"/>
      <c r="J566" s="43"/>
      <c r="K566" s="42"/>
      <c r="L566" s="42"/>
      <c r="M566" s="42"/>
      <c r="N566" s="42"/>
      <c r="O566" s="42"/>
    </row>
    <row r="567" spans="2:15" ht="15" x14ac:dyDescent="0.25">
      <c r="B567" s="44"/>
      <c r="D567" s="45"/>
      <c r="E567" s="42"/>
      <c r="F567" s="42"/>
      <c r="G567" s="42"/>
      <c r="H567" s="42"/>
      <c r="I567" s="42"/>
      <c r="J567" s="43"/>
      <c r="K567" s="42"/>
      <c r="L567" s="42"/>
      <c r="M567" s="42"/>
      <c r="N567" s="42"/>
      <c r="O567" s="42"/>
    </row>
    <row r="568" spans="2:15" ht="15" x14ac:dyDescent="0.25">
      <c r="B568" s="44"/>
      <c r="D568" s="45"/>
      <c r="E568" s="42"/>
      <c r="F568" s="42"/>
      <c r="G568" s="42"/>
      <c r="H568" s="42"/>
      <c r="I568" s="42"/>
      <c r="J568" s="43"/>
      <c r="K568" s="42"/>
      <c r="L568" s="42"/>
      <c r="M568" s="42"/>
      <c r="N568" s="42"/>
      <c r="O568" s="42"/>
    </row>
    <row r="569" spans="2:15" ht="15" x14ac:dyDescent="0.25">
      <c r="B569" s="44"/>
      <c r="D569" s="45"/>
      <c r="E569" s="42"/>
      <c r="F569" s="42"/>
      <c r="G569" s="42"/>
      <c r="H569" s="42"/>
      <c r="I569" s="42"/>
      <c r="J569" s="43"/>
      <c r="K569" s="42"/>
      <c r="L569" s="42"/>
      <c r="M569" s="42"/>
      <c r="N569" s="42"/>
      <c r="O569" s="42"/>
    </row>
    <row r="570" spans="2:15" ht="15" x14ac:dyDescent="0.25">
      <c r="B570" s="44"/>
      <c r="D570" s="45"/>
      <c r="E570" s="42"/>
      <c r="F570" s="42"/>
      <c r="G570" s="42"/>
      <c r="H570" s="42"/>
      <c r="I570" s="42"/>
      <c r="J570" s="43"/>
      <c r="K570" s="42"/>
      <c r="L570" s="42"/>
      <c r="M570" s="42"/>
      <c r="N570" s="42"/>
      <c r="O570" s="42"/>
    </row>
    <row r="571" spans="2:15" ht="15" x14ac:dyDescent="0.25">
      <c r="B571" s="44"/>
      <c r="D571" s="45"/>
      <c r="E571" s="42"/>
      <c r="F571" s="42"/>
      <c r="G571" s="42"/>
      <c r="H571" s="42"/>
      <c r="I571" s="42"/>
      <c r="J571" s="43"/>
      <c r="K571" s="42"/>
      <c r="L571" s="42"/>
      <c r="M571" s="42"/>
      <c r="N571" s="42"/>
      <c r="O571" s="42"/>
    </row>
    <row r="572" spans="2:15" ht="15" x14ac:dyDescent="0.25">
      <c r="B572" s="44"/>
      <c r="D572" s="45"/>
      <c r="E572" s="42"/>
      <c r="F572" s="42"/>
      <c r="G572" s="42"/>
      <c r="H572" s="42"/>
      <c r="I572" s="42"/>
      <c r="J572" s="43"/>
      <c r="K572" s="42"/>
      <c r="L572" s="42"/>
      <c r="M572" s="42"/>
      <c r="N572" s="42"/>
      <c r="O572" s="42"/>
    </row>
    <row r="573" spans="2:15" ht="15" x14ac:dyDescent="0.25">
      <c r="B573" s="44"/>
      <c r="D573" s="45"/>
      <c r="E573" s="42"/>
      <c r="F573" s="42"/>
      <c r="G573" s="42"/>
      <c r="H573" s="42"/>
      <c r="I573" s="42"/>
      <c r="J573" s="43"/>
      <c r="K573" s="42"/>
      <c r="L573" s="42"/>
      <c r="M573" s="42"/>
      <c r="N573" s="42"/>
      <c r="O573" s="42"/>
    </row>
    <row r="574" spans="2:15" ht="15" x14ac:dyDescent="0.25">
      <c r="B574" s="44"/>
      <c r="D574" s="45"/>
      <c r="E574" s="42"/>
      <c r="F574" s="42"/>
      <c r="G574" s="42"/>
      <c r="H574" s="42"/>
      <c r="I574" s="42"/>
      <c r="J574" s="43"/>
      <c r="K574" s="42"/>
      <c r="L574" s="42"/>
      <c r="M574" s="42"/>
      <c r="N574" s="42"/>
      <c r="O574" s="42"/>
    </row>
    <row r="575" spans="2:15" ht="15" x14ac:dyDescent="0.25">
      <c r="B575" s="44"/>
      <c r="D575" s="45"/>
      <c r="E575" s="42"/>
      <c r="F575" s="42"/>
      <c r="G575" s="42"/>
      <c r="H575" s="42"/>
      <c r="I575" s="42"/>
      <c r="J575" s="43"/>
      <c r="K575" s="42"/>
      <c r="L575" s="42"/>
      <c r="M575" s="42"/>
      <c r="N575" s="42"/>
      <c r="O575" s="42"/>
    </row>
    <row r="576" spans="2:15" ht="15" x14ac:dyDescent="0.25">
      <c r="B576" s="44"/>
      <c r="D576" s="45"/>
      <c r="E576" s="42"/>
      <c r="F576" s="42"/>
      <c r="G576" s="42"/>
      <c r="H576" s="42"/>
      <c r="I576" s="42"/>
      <c r="J576" s="43"/>
      <c r="K576" s="42"/>
      <c r="L576" s="42"/>
      <c r="M576" s="42"/>
      <c r="N576" s="42"/>
      <c r="O576" s="42"/>
    </row>
    <row r="577" spans="2:15" ht="15" x14ac:dyDescent="0.25">
      <c r="B577" s="44"/>
      <c r="D577" s="45"/>
      <c r="E577" s="42"/>
      <c r="F577" s="42"/>
      <c r="G577" s="42"/>
      <c r="H577" s="42"/>
      <c r="I577" s="42"/>
      <c r="J577" s="43"/>
      <c r="K577" s="42"/>
      <c r="L577" s="42"/>
      <c r="M577" s="42"/>
      <c r="N577" s="42"/>
      <c r="O577" s="42"/>
    </row>
    <row r="578" spans="2:15" ht="15" x14ac:dyDescent="0.25">
      <c r="B578" s="44"/>
      <c r="D578" s="45"/>
      <c r="E578" s="42"/>
      <c r="F578" s="42"/>
      <c r="G578" s="42"/>
      <c r="H578" s="42"/>
      <c r="I578" s="42"/>
      <c r="J578" s="43"/>
      <c r="K578" s="42"/>
      <c r="L578" s="42"/>
      <c r="M578" s="42"/>
      <c r="N578" s="42"/>
      <c r="O578" s="42"/>
    </row>
    <row r="579" spans="2:15" ht="15" x14ac:dyDescent="0.25">
      <c r="B579" s="44"/>
      <c r="D579" s="45"/>
      <c r="E579" s="42"/>
      <c r="F579" s="42"/>
      <c r="G579" s="42"/>
      <c r="H579" s="42"/>
      <c r="I579" s="42"/>
      <c r="J579" s="43"/>
      <c r="K579" s="42"/>
      <c r="L579" s="42"/>
      <c r="M579" s="42"/>
      <c r="N579" s="42"/>
      <c r="O579" s="42"/>
    </row>
    <row r="580" spans="2:15" ht="15" x14ac:dyDescent="0.25">
      <c r="B580" s="44"/>
      <c r="D580" s="45"/>
      <c r="E580" s="42"/>
      <c r="F580" s="42"/>
      <c r="G580" s="42"/>
      <c r="H580" s="42"/>
      <c r="I580" s="42"/>
      <c r="J580" s="43"/>
      <c r="K580" s="42"/>
      <c r="L580" s="42"/>
      <c r="M580" s="42"/>
      <c r="N580" s="42"/>
      <c r="O580" s="42"/>
    </row>
    <row r="581" spans="2:15" ht="15" x14ac:dyDescent="0.25">
      <c r="B581" s="44"/>
      <c r="D581" s="45"/>
      <c r="E581" s="42"/>
      <c r="F581" s="42"/>
      <c r="G581" s="42"/>
      <c r="H581" s="42"/>
      <c r="I581" s="42"/>
      <c r="J581" s="43"/>
      <c r="K581" s="42"/>
      <c r="L581" s="42"/>
      <c r="M581" s="42"/>
      <c r="N581" s="42"/>
      <c r="O581" s="42"/>
    </row>
    <row r="582" spans="2:15" ht="15" x14ac:dyDescent="0.25">
      <c r="B582" s="44"/>
      <c r="D582" s="45"/>
      <c r="E582" s="42"/>
      <c r="F582" s="42"/>
      <c r="G582" s="42"/>
      <c r="H582" s="42"/>
      <c r="I582" s="42"/>
      <c r="J582" s="43"/>
      <c r="K582" s="42"/>
      <c r="L582" s="42"/>
      <c r="M582" s="42"/>
      <c r="N582" s="42"/>
      <c r="O582" s="42"/>
    </row>
    <row r="583" spans="2:15" ht="15" x14ac:dyDescent="0.25">
      <c r="B583" s="44"/>
      <c r="D583" s="45"/>
      <c r="E583" s="42"/>
      <c r="F583" s="42"/>
      <c r="G583" s="42"/>
      <c r="H583" s="42"/>
      <c r="I583" s="42"/>
      <c r="J583" s="43"/>
      <c r="K583" s="42"/>
      <c r="L583" s="42"/>
      <c r="M583" s="42"/>
      <c r="N583" s="42"/>
      <c r="O583" s="42"/>
    </row>
    <row r="584" spans="2:15" ht="15" x14ac:dyDescent="0.25">
      <c r="B584" s="44"/>
      <c r="D584" s="45"/>
      <c r="E584" s="42"/>
      <c r="F584" s="42"/>
      <c r="G584" s="42"/>
      <c r="H584" s="42"/>
      <c r="I584" s="42"/>
      <c r="J584" s="43"/>
      <c r="K584" s="42"/>
      <c r="L584" s="42"/>
      <c r="M584" s="42"/>
      <c r="N584" s="42"/>
      <c r="O584" s="42"/>
    </row>
    <row r="585" spans="2:15" ht="15" x14ac:dyDescent="0.25">
      <c r="B585" s="44"/>
      <c r="D585" s="45"/>
      <c r="E585" s="42"/>
      <c r="F585" s="42"/>
      <c r="G585" s="42"/>
      <c r="H585" s="42"/>
      <c r="I585" s="42"/>
      <c r="J585" s="43"/>
      <c r="K585" s="42"/>
      <c r="L585" s="42"/>
      <c r="M585" s="42"/>
      <c r="N585" s="42"/>
      <c r="O585" s="42"/>
    </row>
    <row r="586" spans="2:15" ht="15" x14ac:dyDescent="0.25">
      <c r="B586" s="44"/>
      <c r="D586" s="45"/>
      <c r="E586" s="42"/>
      <c r="F586" s="42"/>
      <c r="G586" s="42"/>
      <c r="H586" s="42"/>
      <c r="I586" s="42"/>
      <c r="J586" s="43"/>
      <c r="K586" s="42"/>
      <c r="L586" s="42"/>
      <c r="M586" s="42"/>
      <c r="N586" s="42"/>
      <c r="O586" s="42"/>
    </row>
    <row r="587" spans="2:15" ht="15" x14ac:dyDescent="0.25">
      <c r="B587" s="44"/>
      <c r="D587" s="45"/>
      <c r="E587" s="42"/>
      <c r="F587" s="42"/>
      <c r="G587" s="42"/>
      <c r="H587" s="42"/>
      <c r="I587" s="42"/>
      <c r="J587" s="43"/>
      <c r="K587" s="42"/>
      <c r="L587" s="42"/>
      <c r="M587" s="42"/>
      <c r="N587" s="42"/>
      <c r="O587" s="42"/>
    </row>
    <row r="588" spans="2:15" ht="15" x14ac:dyDescent="0.25">
      <c r="B588" s="44"/>
      <c r="D588" s="45"/>
      <c r="E588" s="42"/>
      <c r="F588" s="42"/>
      <c r="G588" s="42"/>
      <c r="H588" s="42"/>
      <c r="I588" s="42"/>
      <c r="J588" s="43"/>
      <c r="K588" s="42"/>
      <c r="L588" s="42"/>
      <c r="M588" s="42"/>
      <c r="N588" s="42"/>
      <c r="O588" s="42"/>
    </row>
    <row r="589" spans="2:15" ht="15" x14ac:dyDescent="0.25">
      <c r="B589" s="44"/>
      <c r="D589" s="45"/>
      <c r="E589" s="42"/>
      <c r="F589" s="42"/>
      <c r="G589" s="42"/>
      <c r="H589" s="42"/>
      <c r="I589" s="42"/>
      <c r="J589" s="43"/>
      <c r="K589" s="42"/>
      <c r="L589" s="42"/>
      <c r="M589" s="42"/>
      <c r="N589" s="42"/>
      <c r="O589" s="42"/>
    </row>
    <row r="590" spans="2:15" ht="15" x14ac:dyDescent="0.25">
      <c r="B590" s="44"/>
      <c r="D590" s="45"/>
      <c r="E590" s="42"/>
      <c r="F590" s="42"/>
      <c r="G590" s="42"/>
      <c r="H590" s="42"/>
      <c r="I590" s="42"/>
      <c r="J590" s="43"/>
      <c r="K590" s="42"/>
      <c r="L590" s="42"/>
      <c r="M590" s="42"/>
      <c r="N590" s="42"/>
      <c r="O590" s="42"/>
    </row>
    <row r="591" spans="2:15" ht="15" x14ac:dyDescent="0.25">
      <c r="B591" s="44"/>
      <c r="D591" s="45"/>
      <c r="E591" s="42"/>
      <c r="F591" s="42"/>
      <c r="G591" s="42"/>
      <c r="H591" s="42"/>
      <c r="I591" s="42"/>
      <c r="J591" s="43"/>
      <c r="K591" s="42"/>
      <c r="L591" s="42"/>
      <c r="M591" s="42"/>
      <c r="N591" s="42"/>
      <c r="O591" s="42"/>
    </row>
    <row r="592" spans="2:15" ht="15" x14ac:dyDescent="0.25">
      <c r="B592" s="44"/>
      <c r="D592" s="45"/>
      <c r="E592" s="42"/>
      <c r="F592" s="42"/>
      <c r="G592" s="42"/>
      <c r="H592" s="42"/>
      <c r="I592" s="42"/>
      <c r="J592" s="43"/>
      <c r="K592" s="42"/>
      <c r="L592" s="42"/>
      <c r="M592" s="42"/>
      <c r="N592" s="42"/>
      <c r="O592" s="42"/>
    </row>
    <row r="593" spans="2:15" ht="15" x14ac:dyDescent="0.25">
      <c r="B593" s="44"/>
      <c r="D593" s="45"/>
      <c r="E593" s="42"/>
      <c r="F593" s="42"/>
      <c r="G593" s="42"/>
      <c r="H593" s="42"/>
      <c r="I593" s="42"/>
      <c r="J593" s="43"/>
      <c r="K593" s="42"/>
      <c r="L593" s="42"/>
      <c r="M593" s="42"/>
      <c r="N593" s="42"/>
      <c r="O593" s="42"/>
    </row>
    <row r="594" spans="2:15" ht="15" x14ac:dyDescent="0.25">
      <c r="B594" s="44"/>
      <c r="D594" s="45"/>
      <c r="E594" s="42"/>
      <c r="F594" s="42"/>
      <c r="G594" s="42"/>
      <c r="H594" s="42"/>
      <c r="I594" s="42"/>
      <c r="J594" s="43"/>
      <c r="K594" s="42"/>
      <c r="L594" s="42"/>
      <c r="M594" s="42"/>
      <c r="N594" s="42"/>
      <c r="O594" s="42"/>
    </row>
    <row r="595" spans="2:15" ht="15" x14ac:dyDescent="0.25">
      <c r="B595" s="44"/>
      <c r="D595" s="45"/>
      <c r="E595" s="42"/>
      <c r="F595" s="42"/>
      <c r="G595" s="42"/>
      <c r="H595" s="42"/>
      <c r="I595" s="42"/>
      <c r="J595" s="43"/>
      <c r="K595" s="42"/>
      <c r="L595" s="42"/>
      <c r="M595" s="42"/>
      <c r="N595" s="42"/>
      <c r="O595" s="42"/>
    </row>
    <row r="596" spans="2:15" ht="15" x14ac:dyDescent="0.25">
      <c r="B596" s="44"/>
      <c r="D596" s="45"/>
      <c r="E596" s="42"/>
      <c r="F596" s="42"/>
      <c r="G596" s="42"/>
      <c r="H596" s="42"/>
      <c r="I596" s="42"/>
      <c r="J596" s="43"/>
      <c r="K596" s="42"/>
      <c r="L596" s="42"/>
      <c r="M596" s="42"/>
      <c r="N596" s="42"/>
      <c r="O596" s="42"/>
    </row>
    <row r="597" spans="2:15" ht="15" x14ac:dyDescent="0.25">
      <c r="B597" s="44"/>
      <c r="D597" s="45"/>
      <c r="E597" s="42"/>
      <c r="F597" s="42"/>
      <c r="G597" s="42"/>
      <c r="H597" s="42"/>
      <c r="I597" s="42"/>
      <c r="J597" s="43"/>
      <c r="K597" s="42"/>
      <c r="L597" s="42"/>
      <c r="M597" s="42"/>
      <c r="N597" s="42"/>
      <c r="O597" s="42"/>
    </row>
    <row r="598" spans="2:15" ht="15" x14ac:dyDescent="0.25">
      <c r="B598" s="44"/>
      <c r="D598" s="45"/>
      <c r="E598" s="42"/>
      <c r="F598" s="42"/>
      <c r="G598" s="42"/>
      <c r="H598" s="42"/>
      <c r="I598" s="42"/>
      <c r="J598" s="43"/>
      <c r="K598" s="42"/>
      <c r="L598" s="42"/>
      <c r="M598" s="42"/>
      <c r="N598" s="42"/>
      <c r="O598" s="42"/>
    </row>
    <row r="599" spans="2:15" ht="15" x14ac:dyDescent="0.25">
      <c r="B599" s="44"/>
      <c r="D599" s="45"/>
      <c r="E599" s="42"/>
      <c r="F599" s="42"/>
      <c r="G599" s="42"/>
      <c r="H599" s="42"/>
      <c r="I599" s="42"/>
      <c r="J599" s="43"/>
      <c r="K599" s="42"/>
      <c r="L599" s="42"/>
      <c r="M599" s="42"/>
      <c r="N599" s="42"/>
      <c r="O599" s="42"/>
    </row>
    <row r="600" spans="2:15" ht="15" x14ac:dyDescent="0.25">
      <c r="B600" s="44"/>
      <c r="D600" s="45"/>
      <c r="E600" s="42"/>
      <c r="F600" s="42"/>
      <c r="G600" s="42"/>
      <c r="H600" s="42"/>
      <c r="I600" s="42"/>
      <c r="J600" s="43"/>
      <c r="K600" s="42"/>
      <c r="L600" s="42"/>
      <c r="M600" s="42"/>
      <c r="N600" s="42"/>
      <c r="O600" s="42"/>
    </row>
    <row r="601" spans="2:15" ht="15" x14ac:dyDescent="0.25">
      <c r="B601" s="44"/>
      <c r="D601" s="45"/>
      <c r="E601" s="42"/>
      <c r="F601" s="42"/>
      <c r="G601" s="42"/>
      <c r="H601" s="42"/>
      <c r="I601" s="42"/>
      <c r="J601" s="43"/>
      <c r="K601" s="42"/>
      <c r="L601" s="42"/>
      <c r="M601" s="42"/>
      <c r="N601" s="42"/>
      <c r="O601" s="42"/>
    </row>
    <row r="602" spans="2:15" ht="15" x14ac:dyDescent="0.25">
      <c r="B602" s="44"/>
      <c r="D602" s="45"/>
      <c r="E602" s="42"/>
      <c r="F602" s="42"/>
      <c r="G602" s="42"/>
      <c r="H602" s="42"/>
      <c r="I602" s="42"/>
      <c r="J602" s="43"/>
      <c r="K602" s="42"/>
      <c r="L602" s="42"/>
      <c r="M602" s="42"/>
      <c r="N602" s="42"/>
      <c r="O602" s="42"/>
    </row>
    <row r="603" spans="2:15" ht="15" x14ac:dyDescent="0.25">
      <c r="B603" s="44"/>
      <c r="D603" s="45"/>
      <c r="E603" s="42"/>
      <c r="F603" s="42"/>
      <c r="G603" s="42"/>
      <c r="H603" s="42"/>
      <c r="I603" s="42"/>
      <c r="J603" s="43"/>
      <c r="K603" s="42"/>
      <c r="L603" s="42"/>
      <c r="M603" s="42"/>
      <c r="N603" s="42"/>
      <c r="O603" s="42"/>
    </row>
    <row r="604" spans="2:15" ht="15" x14ac:dyDescent="0.25">
      <c r="B604" s="44"/>
      <c r="D604" s="45"/>
      <c r="E604" s="42"/>
      <c r="F604" s="42"/>
      <c r="G604" s="42"/>
      <c r="H604" s="42"/>
      <c r="I604" s="42"/>
      <c r="J604" s="43"/>
      <c r="K604" s="42"/>
      <c r="L604" s="42"/>
      <c r="M604" s="42"/>
      <c r="N604" s="42"/>
      <c r="O604" s="42"/>
    </row>
    <row r="605" spans="2:15" ht="15" x14ac:dyDescent="0.25">
      <c r="B605" s="44"/>
      <c r="D605" s="45"/>
      <c r="E605" s="42"/>
      <c r="F605" s="42"/>
      <c r="G605" s="42"/>
      <c r="H605" s="42"/>
      <c r="I605" s="42"/>
      <c r="J605" s="43"/>
      <c r="K605" s="42"/>
      <c r="L605" s="42"/>
      <c r="M605" s="42"/>
      <c r="N605" s="42"/>
      <c r="O605" s="42"/>
    </row>
    <row r="606" spans="2:15" ht="15" x14ac:dyDescent="0.25">
      <c r="B606" s="44"/>
      <c r="D606" s="45"/>
      <c r="E606" s="42"/>
      <c r="F606" s="42"/>
      <c r="G606" s="42"/>
      <c r="H606" s="42"/>
      <c r="I606" s="42"/>
      <c r="J606" s="43"/>
      <c r="K606" s="42"/>
      <c r="L606" s="42"/>
      <c r="M606" s="42"/>
      <c r="N606" s="42"/>
      <c r="O606" s="42"/>
    </row>
    <row r="607" spans="2:15" ht="15" x14ac:dyDescent="0.25">
      <c r="B607" s="44"/>
      <c r="D607" s="45"/>
      <c r="E607" s="42"/>
      <c r="F607" s="42"/>
      <c r="G607" s="42"/>
      <c r="H607" s="42"/>
      <c r="I607" s="42"/>
      <c r="J607" s="43"/>
      <c r="K607" s="42"/>
      <c r="L607" s="42"/>
      <c r="M607" s="42"/>
      <c r="N607" s="42"/>
      <c r="O607" s="42"/>
    </row>
    <row r="608" spans="2:15" ht="15" x14ac:dyDescent="0.25">
      <c r="B608" s="44"/>
      <c r="D608" s="45"/>
      <c r="E608" s="42"/>
      <c r="F608" s="42"/>
      <c r="G608" s="42"/>
      <c r="H608" s="42"/>
      <c r="I608" s="42"/>
      <c r="J608" s="43"/>
      <c r="K608" s="42"/>
      <c r="L608" s="42"/>
      <c r="M608" s="42"/>
      <c r="N608" s="42"/>
      <c r="O608" s="42"/>
    </row>
    <row r="609" spans="2:15" ht="15" x14ac:dyDescent="0.25">
      <c r="B609" s="44"/>
      <c r="D609" s="45"/>
      <c r="E609" s="42"/>
      <c r="F609" s="42"/>
      <c r="G609" s="42"/>
      <c r="H609" s="42"/>
      <c r="I609" s="42"/>
      <c r="J609" s="43"/>
      <c r="K609" s="42"/>
      <c r="L609" s="42"/>
      <c r="M609" s="42"/>
      <c r="N609" s="42"/>
      <c r="O609" s="42"/>
    </row>
    <row r="610" spans="2:15" ht="15" x14ac:dyDescent="0.25">
      <c r="B610" s="44"/>
      <c r="D610" s="45"/>
      <c r="E610" s="42"/>
      <c r="F610" s="42"/>
      <c r="G610" s="42"/>
      <c r="H610" s="42"/>
      <c r="I610" s="42"/>
      <c r="J610" s="43"/>
      <c r="K610" s="42"/>
      <c r="L610" s="42"/>
      <c r="M610" s="42"/>
      <c r="N610" s="42"/>
      <c r="O610" s="42"/>
    </row>
    <row r="611" spans="2:15" ht="15" x14ac:dyDescent="0.25">
      <c r="B611" s="44"/>
      <c r="D611" s="45"/>
      <c r="E611" s="42"/>
      <c r="F611" s="42"/>
      <c r="G611" s="42"/>
      <c r="H611" s="42"/>
      <c r="I611" s="42"/>
      <c r="J611" s="43"/>
      <c r="K611" s="42"/>
      <c r="L611" s="42"/>
      <c r="M611" s="42"/>
      <c r="N611" s="42"/>
      <c r="O611" s="42"/>
    </row>
    <row r="612" spans="2:15" ht="15" x14ac:dyDescent="0.25">
      <c r="B612" s="44"/>
      <c r="D612" s="45"/>
      <c r="E612" s="42"/>
      <c r="F612" s="42"/>
      <c r="G612" s="42"/>
      <c r="H612" s="42"/>
      <c r="I612" s="42"/>
      <c r="J612" s="43"/>
      <c r="K612" s="42"/>
      <c r="L612" s="42"/>
      <c r="M612" s="42"/>
      <c r="N612" s="42"/>
      <c r="O612" s="42"/>
    </row>
    <row r="613" spans="2:15" ht="15" x14ac:dyDescent="0.25">
      <c r="B613" s="44"/>
      <c r="D613" s="45"/>
      <c r="E613" s="42"/>
      <c r="F613" s="42"/>
      <c r="G613" s="42"/>
      <c r="H613" s="42"/>
      <c r="I613" s="42"/>
      <c r="J613" s="43"/>
      <c r="K613" s="42"/>
      <c r="L613" s="42"/>
      <c r="M613" s="42"/>
      <c r="N613" s="42"/>
      <c r="O613" s="42"/>
    </row>
    <row r="614" spans="2:15" ht="15" x14ac:dyDescent="0.25">
      <c r="B614" s="44"/>
      <c r="D614" s="45"/>
      <c r="E614" s="42"/>
      <c r="F614" s="42"/>
      <c r="G614" s="42"/>
      <c r="H614" s="42"/>
      <c r="I614" s="42"/>
      <c r="J614" s="43"/>
      <c r="K614" s="42"/>
      <c r="L614" s="42"/>
      <c r="M614" s="42"/>
      <c r="N614" s="42"/>
      <c r="O614" s="42"/>
    </row>
    <row r="615" spans="2:15" ht="15" x14ac:dyDescent="0.25">
      <c r="B615" s="44"/>
      <c r="D615" s="45"/>
      <c r="E615" s="42"/>
      <c r="F615" s="42"/>
      <c r="G615" s="42"/>
      <c r="H615" s="42"/>
      <c r="I615" s="42"/>
      <c r="J615" s="43"/>
      <c r="K615" s="42"/>
      <c r="L615" s="42"/>
      <c r="M615" s="42"/>
      <c r="N615" s="42"/>
      <c r="O615" s="42"/>
    </row>
    <row r="616" spans="2:15" ht="15" x14ac:dyDescent="0.25">
      <c r="B616" s="44"/>
      <c r="D616" s="45"/>
      <c r="E616" s="42"/>
      <c r="F616" s="42"/>
      <c r="G616" s="42"/>
      <c r="H616" s="42"/>
      <c r="I616" s="42"/>
      <c r="J616" s="43"/>
      <c r="K616" s="42"/>
      <c r="L616" s="42"/>
      <c r="M616" s="42"/>
      <c r="N616" s="42"/>
      <c r="O616" s="42"/>
    </row>
    <row r="617" spans="2:15" ht="15" x14ac:dyDescent="0.25">
      <c r="B617" s="44"/>
      <c r="D617" s="45"/>
      <c r="E617" s="42"/>
      <c r="F617" s="42"/>
      <c r="G617" s="42"/>
      <c r="H617" s="42"/>
      <c r="I617" s="42"/>
      <c r="J617" s="43"/>
      <c r="K617" s="42"/>
      <c r="L617" s="42"/>
      <c r="M617" s="42"/>
      <c r="N617" s="42"/>
      <c r="O617" s="42"/>
    </row>
    <row r="618" spans="2:15" ht="15" x14ac:dyDescent="0.25">
      <c r="B618" s="44"/>
      <c r="D618" s="45"/>
      <c r="E618" s="42"/>
      <c r="F618" s="42"/>
      <c r="G618" s="42"/>
      <c r="H618" s="42"/>
      <c r="I618" s="42"/>
      <c r="J618" s="43"/>
      <c r="K618" s="42"/>
      <c r="L618" s="42"/>
      <c r="M618" s="42"/>
      <c r="N618" s="42"/>
      <c r="O618" s="42"/>
    </row>
    <row r="619" spans="2:15" ht="15" x14ac:dyDescent="0.25">
      <c r="B619" s="44"/>
      <c r="D619" s="45"/>
      <c r="E619" s="42"/>
      <c r="F619" s="42"/>
      <c r="G619" s="42"/>
      <c r="H619" s="42"/>
      <c r="I619" s="42"/>
      <c r="J619" s="43"/>
      <c r="K619" s="42"/>
      <c r="L619" s="42"/>
      <c r="M619" s="42"/>
      <c r="N619" s="42"/>
      <c r="O619" s="42"/>
    </row>
    <row r="620" spans="2:15" ht="15" x14ac:dyDescent="0.25">
      <c r="B620" s="44"/>
      <c r="D620" s="45"/>
      <c r="E620" s="42"/>
      <c r="F620" s="42"/>
      <c r="G620" s="42"/>
      <c r="H620" s="42"/>
      <c r="I620" s="42"/>
      <c r="J620" s="43"/>
      <c r="K620" s="42"/>
      <c r="L620" s="42"/>
      <c r="M620" s="42"/>
      <c r="N620" s="42"/>
      <c r="O620" s="42"/>
    </row>
    <row r="621" spans="2:15" ht="15" x14ac:dyDescent="0.25">
      <c r="B621" s="44"/>
      <c r="D621" s="45"/>
      <c r="E621" s="42"/>
      <c r="F621" s="42"/>
      <c r="G621" s="42"/>
      <c r="H621" s="42"/>
      <c r="I621" s="42"/>
      <c r="J621" s="43"/>
      <c r="K621" s="42"/>
      <c r="L621" s="42"/>
      <c r="M621" s="42"/>
      <c r="N621" s="42"/>
      <c r="O621" s="42"/>
    </row>
    <row r="622" spans="2:15" ht="15" x14ac:dyDescent="0.25">
      <c r="B622" s="44"/>
      <c r="D622" s="45"/>
      <c r="E622" s="42"/>
      <c r="F622" s="42"/>
      <c r="G622" s="42"/>
      <c r="H622" s="42"/>
      <c r="I622" s="42"/>
      <c r="J622" s="43"/>
      <c r="K622" s="42"/>
      <c r="L622" s="42"/>
      <c r="M622" s="42"/>
      <c r="N622" s="42"/>
      <c r="O622" s="42"/>
    </row>
    <row r="623" spans="2:15" ht="15" x14ac:dyDescent="0.25">
      <c r="B623" s="44"/>
      <c r="D623" s="45"/>
      <c r="E623" s="42"/>
      <c r="F623" s="42"/>
      <c r="G623" s="42"/>
      <c r="H623" s="42"/>
      <c r="I623" s="42"/>
      <c r="J623" s="43"/>
      <c r="K623" s="42"/>
      <c r="L623" s="42"/>
      <c r="M623" s="42"/>
      <c r="N623" s="42"/>
      <c r="O623" s="42"/>
    </row>
    <row r="624" spans="2:15" ht="15" x14ac:dyDescent="0.25">
      <c r="B624" s="44"/>
      <c r="D624" s="45"/>
      <c r="E624" s="42"/>
      <c r="F624" s="42"/>
      <c r="G624" s="42"/>
      <c r="H624" s="42"/>
      <c r="I624" s="42"/>
      <c r="J624" s="43"/>
      <c r="K624" s="42"/>
      <c r="L624" s="42"/>
      <c r="M624" s="42"/>
      <c r="N624" s="42"/>
      <c r="O624" s="42"/>
    </row>
    <row r="625" spans="2:15" ht="15" x14ac:dyDescent="0.25">
      <c r="B625" s="44"/>
      <c r="D625" s="45"/>
      <c r="E625" s="42"/>
      <c r="F625" s="42"/>
      <c r="G625" s="42"/>
      <c r="H625" s="42"/>
      <c r="I625" s="42"/>
      <c r="J625" s="43"/>
      <c r="K625" s="42"/>
      <c r="L625" s="42"/>
      <c r="M625" s="42"/>
      <c r="N625" s="42"/>
      <c r="O625" s="42"/>
    </row>
    <row r="626" spans="2:15" ht="15" x14ac:dyDescent="0.25">
      <c r="B626" s="44"/>
      <c r="D626" s="45"/>
      <c r="E626" s="42"/>
      <c r="F626" s="42"/>
      <c r="G626" s="42"/>
      <c r="H626" s="42"/>
      <c r="I626" s="42"/>
      <c r="J626" s="43"/>
      <c r="K626" s="42"/>
      <c r="L626" s="42"/>
      <c r="M626" s="42"/>
      <c r="N626" s="42"/>
      <c r="O626" s="42"/>
    </row>
    <row r="627" spans="2:15" ht="15" x14ac:dyDescent="0.25">
      <c r="B627" s="44"/>
      <c r="D627" s="45"/>
      <c r="E627" s="42"/>
      <c r="F627" s="42"/>
      <c r="G627" s="42"/>
      <c r="H627" s="42"/>
      <c r="I627" s="42"/>
      <c r="J627" s="43"/>
      <c r="K627" s="42"/>
      <c r="L627" s="42"/>
      <c r="M627" s="42"/>
      <c r="N627" s="42"/>
      <c r="O627" s="42"/>
    </row>
    <row r="628" spans="2:15" ht="15" x14ac:dyDescent="0.25">
      <c r="B628" s="44"/>
      <c r="D628" s="45"/>
      <c r="E628" s="42"/>
      <c r="F628" s="42"/>
      <c r="G628" s="42"/>
      <c r="H628" s="42"/>
      <c r="I628" s="42"/>
      <c r="J628" s="43"/>
      <c r="K628" s="42"/>
      <c r="L628" s="42"/>
      <c r="M628" s="42"/>
      <c r="N628" s="42"/>
      <c r="O628" s="42"/>
    </row>
    <row r="629" spans="2:15" ht="15" x14ac:dyDescent="0.25">
      <c r="B629" s="44"/>
      <c r="D629" s="45"/>
      <c r="E629" s="42"/>
      <c r="F629" s="42"/>
      <c r="G629" s="42"/>
      <c r="H629" s="42"/>
      <c r="I629" s="42"/>
      <c r="J629" s="43"/>
      <c r="K629" s="42"/>
      <c r="L629" s="42"/>
      <c r="M629" s="42"/>
      <c r="N629" s="42"/>
      <c r="O629" s="42"/>
    </row>
    <row r="630" spans="2:15" ht="15" x14ac:dyDescent="0.25">
      <c r="B630" s="44"/>
      <c r="D630" s="45"/>
      <c r="E630" s="42"/>
      <c r="F630" s="42"/>
      <c r="G630" s="42"/>
      <c r="H630" s="42"/>
      <c r="I630" s="42"/>
      <c r="J630" s="43"/>
      <c r="K630" s="42"/>
      <c r="L630" s="42"/>
      <c r="M630" s="42"/>
      <c r="N630" s="42"/>
      <c r="O630" s="42"/>
    </row>
    <row r="631" spans="2:15" ht="15" x14ac:dyDescent="0.25">
      <c r="B631" s="44"/>
      <c r="D631" s="45"/>
      <c r="E631" s="42"/>
      <c r="F631" s="42"/>
      <c r="G631" s="42"/>
      <c r="H631" s="42"/>
      <c r="I631" s="42"/>
      <c r="J631" s="43"/>
      <c r="K631" s="42"/>
      <c r="L631" s="42"/>
      <c r="M631" s="42"/>
      <c r="N631" s="42"/>
      <c r="O631" s="42"/>
    </row>
    <row r="632" spans="2:15" ht="15" x14ac:dyDescent="0.25">
      <c r="B632" s="44"/>
      <c r="D632" s="45"/>
      <c r="E632" s="42"/>
      <c r="F632" s="42"/>
      <c r="G632" s="42"/>
      <c r="H632" s="42"/>
      <c r="I632" s="42"/>
      <c r="J632" s="43"/>
      <c r="K632" s="42"/>
      <c r="L632" s="42"/>
      <c r="M632" s="42"/>
      <c r="N632" s="42"/>
      <c r="O632" s="42"/>
    </row>
    <row r="633" spans="2:15" ht="15" x14ac:dyDescent="0.25">
      <c r="B633" s="44"/>
      <c r="D633" s="45"/>
      <c r="E633" s="42"/>
      <c r="F633" s="42"/>
      <c r="G633" s="42"/>
      <c r="H633" s="42"/>
      <c r="I633" s="42"/>
      <c r="J633" s="43"/>
      <c r="K633" s="42"/>
      <c r="L633" s="42"/>
      <c r="M633" s="42"/>
      <c r="N633" s="42"/>
      <c r="O633" s="42"/>
    </row>
    <row r="634" spans="2:15" ht="15" x14ac:dyDescent="0.25">
      <c r="B634" s="44"/>
      <c r="D634" s="45"/>
      <c r="E634" s="42"/>
      <c r="F634" s="42"/>
      <c r="G634" s="42"/>
      <c r="H634" s="42"/>
      <c r="I634" s="42"/>
      <c r="J634" s="43"/>
      <c r="K634" s="42"/>
      <c r="L634" s="42"/>
      <c r="M634" s="42"/>
      <c r="N634" s="42"/>
      <c r="O634" s="42"/>
    </row>
    <row r="635" spans="2:15" ht="15" x14ac:dyDescent="0.25">
      <c r="B635" s="44"/>
      <c r="D635" s="45"/>
      <c r="E635" s="42"/>
      <c r="F635" s="42"/>
      <c r="G635" s="42"/>
      <c r="H635" s="42"/>
      <c r="I635" s="42"/>
      <c r="J635" s="43"/>
      <c r="K635" s="42"/>
      <c r="L635" s="42"/>
      <c r="M635" s="42"/>
      <c r="N635" s="42"/>
      <c r="O635" s="42"/>
    </row>
    <row r="636" spans="2:15" ht="15" x14ac:dyDescent="0.25">
      <c r="B636" s="44"/>
      <c r="D636" s="45"/>
      <c r="E636" s="42"/>
      <c r="F636" s="42"/>
      <c r="G636" s="42"/>
      <c r="H636" s="42"/>
      <c r="I636" s="42"/>
      <c r="J636" s="43"/>
      <c r="K636" s="42"/>
      <c r="L636" s="42"/>
      <c r="M636" s="42"/>
      <c r="N636" s="42"/>
      <c r="O636" s="42"/>
    </row>
    <row r="637" spans="2:15" ht="15" x14ac:dyDescent="0.25">
      <c r="B637" s="44"/>
      <c r="D637" s="45"/>
      <c r="E637" s="42"/>
      <c r="F637" s="42"/>
      <c r="G637" s="42"/>
      <c r="H637" s="42"/>
      <c r="I637" s="42"/>
      <c r="J637" s="43"/>
      <c r="K637" s="42"/>
      <c r="L637" s="42"/>
      <c r="M637" s="42"/>
      <c r="N637" s="42"/>
      <c r="O637" s="42"/>
    </row>
    <row r="638" spans="2:15" ht="15" x14ac:dyDescent="0.25">
      <c r="B638" s="44"/>
      <c r="D638" s="45"/>
      <c r="E638" s="42"/>
      <c r="F638" s="42"/>
      <c r="G638" s="42"/>
      <c r="H638" s="42"/>
      <c r="I638" s="42"/>
      <c r="J638" s="43"/>
      <c r="K638" s="42"/>
      <c r="L638" s="42"/>
      <c r="M638" s="42"/>
      <c r="N638" s="42"/>
      <c r="O638" s="42"/>
    </row>
    <row r="639" spans="2:15" ht="15" x14ac:dyDescent="0.25">
      <c r="B639" s="44"/>
      <c r="D639" s="45"/>
      <c r="E639" s="42"/>
      <c r="F639" s="42"/>
      <c r="G639" s="42"/>
      <c r="H639" s="42"/>
      <c r="I639" s="42"/>
      <c r="J639" s="43"/>
      <c r="K639" s="42"/>
      <c r="L639" s="42"/>
      <c r="M639" s="42"/>
      <c r="N639" s="42"/>
      <c r="O639" s="42"/>
    </row>
    <row r="640" spans="2:15" ht="15" x14ac:dyDescent="0.25">
      <c r="B640" s="44"/>
      <c r="D640" s="45"/>
      <c r="E640" s="42"/>
      <c r="F640" s="42"/>
      <c r="G640" s="42"/>
      <c r="H640" s="42"/>
      <c r="I640" s="42"/>
      <c r="J640" s="43"/>
      <c r="K640" s="42"/>
      <c r="L640" s="42"/>
      <c r="M640" s="42"/>
      <c r="N640" s="42"/>
      <c r="O640" s="42"/>
    </row>
    <row r="641" spans="2:15" ht="15" x14ac:dyDescent="0.25">
      <c r="B641" s="44"/>
      <c r="D641" s="45"/>
      <c r="E641" s="42"/>
      <c r="F641" s="42"/>
      <c r="G641" s="42"/>
      <c r="H641" s="42"/>
      <c r="I641" s="42"/>
      <c r="J641" s="43"/>
      <c r="K641" s="42"/>
      <c r="L641" s="42"/>
      <c r="M641" s="42"/>
      <c r="N641" s="42"/>
      <c r="O641" s="42"/>
    </row>
    <row r="642" spans="2:15" ht="15" x14ac:dyDescent="0.25">
      <c r="B642" s="44"/>
      <c r="D642" s="45"/>
      <c r="E642" s="42"/>
      <c r="F642" s="42"/>
      <c r="G642" s="42"/>
      <c r="H642" s="42"/>
      <c r="I642" s="42"/>
      <c r="J642" s="43"/>
      <c r="K642" s="42"/>
      <c r="L642" s="42"/>
      <c r="M642" s="42"/>
      <c r="N642" s="42"/>
      <c r="O642" s="42"/>
    </row>
    <row r="643" spans="2:15" ht="15" x14ac:dyDescent="0.25">
      <c r="B643" s="44"/>
      <c r="D643" s="45"/>
      <c r="E643" s="42"/>
      <c r="F643" s="42"/>
      <c r="G643" s="42"/>
      <c r="H643" s="42"/>
      <c r="I643" s="42"/>
      <c r="J643" s="43"/>
      <c r="K643" s="42"/>
      <c r="L643" s="42"/>
      <c r="M643" s="42"/>
      <c r="N643" s="42"/>
      <c r="O643" s="42"/>
    </row>
    <row r="644" spans="2:15" ht="15" x14ac:dyDescent="0.25">
      <c r="B644" s="44"/>
      <c r="D644" s="45"/>
      <c r="E644" s="42"/>
      <c r="F644" s="42"/>
      <c r="G644" s="42"/>
      <c r="H644" s="42"/>
      <c r="I644" s="42"/>
      <c r="J644" s="43"/>
      <c r="K644" s="42"/>
      <c r="L644" s="42"/>
      <c r="M644" s="42"/>
      <c r="N644" s="42"/>
      <c r="O644" s="42"/>
    </row>
    <row r="645" spans="2:15" ht="15" x14ac:dyDescent="0.25">
      <c r="B645" s="44"/>
      <c r="D645" s="45"/>
      <c r="E645" s="42"/>
      <c r="F645" s="42"/>
      <c r="G645" s="42"/>
      <c r="H645" s="42"/>
      <c r="I645" s="42"/>
      <c r="J645" s="43"/>
      <c r="K645" s="42"/>
      <c r="L645" s="42"/>
      <c r="M645" s="42"/>
      <c r="N645" s="42"/>
      <c r="O645" s="42"/>
    </row>
    <row r="646" spans="2:15" ht="15" x14ac:dyDescent="0.25">
      <c r="B646" s="44"/>
      <c r="D646" s="45"/>
      <c r="E646" s="42"/>
      <c r="F646" s="42"/>
      <c r="G646" s="42"/>
      <c r="H646" s="42"/>
      <c r="I646" s="42"/>
      <c r="J646" s="43"/>
      <c r="K646" s="42"/>
      <c r="L646" s="42"/>
      <c r="M646" s="42"/>
      <c r="N646" s="42"/>
      <c r="O646" s="42"/>
    </row>
    <row r="647" spans="2:15" ht="15" x14ac:dyDescent="0.25">
      <c r="B647" s="44"/>
      <c r="D647" s="45"/>
      <c r="E647" s="42"/>
      <c r="F647" s="42"/>
      <c r="G647" s="42"/>
      <c r="H647" s="42"/>
      <c r="I647" s="42"/>
      <c r="J647" s="43"/>
      <c r="K647" s="42"/>
      <c r="L647" s="42"/>
      <c r="M647" s="42"/>
      <c r="N647" s="42"/>
      <c r="O647" s="42"/>
    </row>
    <row r="648" spans="2:15" ht="15" x14ac:dyDescent="0.25">
      <c r="B648" s="44"/>
      <c r="D648" s="45"/>
      <c r="E648" s="42"/>
      <c r="F648" s="42"/>
      <c r="G648" s="42"/>
      <c r="H648" s="42"/>
      <c r="I648" s="42"/>
      <c r="J648" s="43"/>
      <c r="K648" s="42"/>
      <c r="L648" s="42"/>
      <c r="M648" s="42"/>
      <c r="N648" s="42"/>
      <c r="O648" s="42"/>
    </row>
    <row r="649" spans="2:15" ht="15" x14ac:dyDescent="0.25">
      <c r="B649" s="44"/>
      <c r="D649" s="45"/>
      <c r="E649" s="42"/>
      <c r="F649" s="42"/>
      <c r="G649" s="42"/>
      <c r="H649" s="42"/>
      <c r="I649" s="42"/>
      <c r="J649" s="43"/>
      <c r="K649" s="42"/>
      <c r="L649" s="42"/>
      <c r="M649" s="42"/>
      <c r="N649" s="42"/>
      <c r="O649" s="42"/>
    </row>
    <row r="650" spans="2:15" ht="15" x14ac:dyDescent="0.25">
      <c r="B650" s="44"/>
      <c r="D650" s="45"/>
      <c r="E650" s="42"/>
      <c r="F650" s="42"/>
      <c r="G650" s="42"/>
      <c r="H650" s="42"/>
      <c r="I650" s="42"/>
      <c r="J650" s="43"/>
      <c r="K650" s="42"/>
      <c r="L650" s="42"/>
      <c r="M650" s="42"/>
      <c r="N650" s="42"/>
      <c r="O650" s="42"/>
    </row>
    <row r="651" spans="2:15" ht="15" x14ac:dyDescent="0.25">
      <c r="B651" s="44"/>
      <c r="D651" s="45"/>
      <c r="E651" s="42"/>
      <c r="F651" s="42"/>
      <c r="G651" s="42"/>
      <c r="H651" s="42"/>
      <c r="I651" s="42"/>
      <c r="J651" s="43"/>
      <c r="K651" s="42"/>
      <c r="L651" s="42"/>
      <c r="M651" s="42"/>
      <c r="N651" s="42"/>
      <c r="O651" s="42"/>
    </row>
    <row r="652" spans="2:15" ht="15" x14ac:dyDescent="0.25">
      <c r="B652" s="44"/>
      <c r="D652" s="45"/>
      <c r="E652" s="42"/>
      <c r="F652" s="42"/>
      <c r="G652" s="42"/>
      <c r="H652" s="42"/>
      <c r="I652" s="42"/>
      <c r="J652" s="43"/>
      <c r="K652" s="42"/>
      <c r="L652" s="42"/>
      <c r="M652" s="42"/>
      <c r="N652" s="42"/>
      <c r="O652" s="42"/>
    </row>
    <row r="653" spans="2:15" ht="15" x14ac:dyDescent="0.25">
      <c r="B653" s="44"/>
      <c r="D653" s="45"/>
      <c r="E653" s="42"/>
      <c r="F653" s="42"/>
      <c r="G653" s="42"/>
      <c r="H653" s="42"/>
      <c r="I653" s="42"/>
      <c r="J653" s="43"/>
      <c r="K653" s="42"/>
      <c r="L653" s="42"/>
      <c r="M653" s="42"/>
      <c r="N653" s="42"/>
      <c r="O653" s="42"/>
    </row>
    <row r="654" spans="2:15" ht="15" x14ac:dyDescent="0.25">
      <c r="B654" s="44"/>
      <c r="D654" s="45"/>
      <c r="E654" s="42"/>
      <c r="F654" s="42"/>
      <c r="G654" s="42"/>
      <c r="H654" s="42"/>
      <c r="I654" s="42"/>
      <c r="J654" s="43"/>
      <c r="K654" s="42"/>
      <c r="L654" s="42"/>
      <c r="M654" s="42"/>
      <c r="N654" s="42"/>
      <c r="O654" s="42"/>
    </row>
    <row r="655" spans="2:15" ht="15" x14ac:dyDescent="0.25">
      <c r="B655" s="44"/>
      <c r="D655" s="45"/>
      <c r="E655" s="42"/>
      <c r="F655" s="42"/>
      <c r="G655" s="42"/>
      <c r="H655" s="42"/>
      <c r="I655" s="42"/>
      <c r="J655" s="43"/>
      <c r="K655" s="42"/>
      <c r="L655" s="42"/>
      <c r="M655" s="42"/>
      <c r="N655" s="42"/>
      <c r="O655" s="42"/>
    </row>
    <row r="656" spans="2:15" ht="15" x14ac:dyDescent="0.25">
      <c r="B656" s="44"/>
      <c r="D656" s="45"/>
      <c r="E656" s="42"/>
      <c r="F656" s="42"/>
      <c r="G656" s="42"/>
      <c r="H656" s="42"/>
      <c r="I656" s="42"/>
      <c r="J656" s="43"/>
      <c r="K656" s="42"/>
      <c r="L656" s="42"/>
      <c r="M656" s="42"/>
      <c r="N656" s="42"/>
      <c r="O656" s="42"/>
    </row>
    <row r="657" spans="2:15" ht="15" x14ac:dyDescent="0.25">
      <c r="B657" s="44"/>
      <c r="D657" s="45"/>
      <c r="E657" s="42"/>
      <c r="F657" s="42"/>
      <c r="G657" s="42"/>
      <c r="H657" s="42"/>
      <c r="I657" s="42"/>
      <c r="J657" s="43"/>
      <c r="K657" s="42"/>
      <c r="L657" s="42"/>
      <c r="M657" s="42"/>
      <c r="N657" s="42"/>
      <c r="O657" s="42"/>
    </row>
    <row r="658" spans="2:15" ht="15" x14ac:dyDescent="0.25">
      <c r="B658" s="44"/>
      <c r="D658" s="45"/>
      <c r="E658" s="42"/>
      <c r="F658" s="42"/>
      <c r="G658" s="42"/>
      <c r="H658" s="42"/>
      <c r="I658" s="42"/>
      <c r="J658" s="43"/>
      <c r="K658" s="42"/>
      <c r="L658" s="42"/>
      <c r="M658" s="42"/>
      <c r="N658" s="42"/>
      <c r="O658" s="42"/>
    </row>
    <row r="659" spans="2:15" ht="15" x14ac:dyDescent="0.25">
      <c r="B659" s="44"/>
      <c r="D659" s="45"/>
      <c r="E659" s="42"/>
      <c r="F659" s="42"/>
      <c r="G659" s="42"/>
      <c r="H659" s="42"/>
      <c r="I659" s="42"/>
      <c r="J659" s="43"/>
      <c r="K659" s="42"/>
      <c r="L659" s="42"/>
      <c r="M659" s="42"/>
      <c r="N659" s="42"/>
      <c r="O659" s="42"/>
    </row>
    <row r="660" spans="2:15" ht="15" x14ac:dyDescent="0.25">
      <c r="B660" s="44"/>
      <c r="D660" s="45"/>
      <c r="E660" s="42"/>
      <c r="F660" s="42"/>
      <c r="G660" s="42"/>
      <c r="H660" s="42"/>
      <c r="I660" s="42"/>
      <c r="J660" s="43"/>
      <c r="K660" s="42"/>
      <c r="L660" s="42"/>
      <c r="M660" s="42"/>
      <c r="N660" s="42"/>
      <c r="O660" s="42"/>
    </row>
    <row r="661" spans="2:15" ht="15" x14ac:dyDescent="0.25">
      <c r="B661" s="44"/>
      <c r="D661" s="45"/>
      <c r="E661" s="42"/>
      <c r="F661" s="42"/>
      <c r="G661" s="42"/>
      <c r="H661" s="42"/>
      <c r="I661" s="42"/>
      <c r="J661" s="43"/>
      <c r="K661" s="42"/>
      <c r="L661" s="42"/>
      <c r="M661" s="42"/>
      <c r="N661" s="42"/>
      <c r="O661" s="42"/>
    </row>
    <row r="662" spans="2:15" ht="15" x14ac:dyDescent="0.25">
      <c r="B662" s="44"/>
      <c r="D662" s="45"/>
      <c r="E662" s="42"/>
      <c r="F662" s="42"/>
      <c r="G662" s="42"/>
      <c r="H662" s="42"/>
      <c r="I662" s="42"/>
      <c r="J662" s="43"/>
      <c r="K662" s="42"/>
      <c r="L662" s="42"/>
      <c r="M662" s="42"/>
      <c r="N662" s="42"/>
      <c r="O662" s="42"/>
    </row>
    <row r="663" spans="2:15" ht="15" x14ac:dyDescent="0.25">
      <c r="B663" s="44"/>
      <c r="D663" s="45"/>
      <c r="E663" s="42"/>
      <c r="F663" s="42"/>
      <c r="G663" s="42"/>
      <c r="H663" s="42"/>
      <c r="I663" s="42"/>
      <c r="J663" s="43"/>
      <c r="K663" s="42"/>
      <c r="L663" s="42"/>
      <c r="M663" s="42"/>
      <c r="N663" s="42"/>
      <c r="O663" s="42"/>
    </row>
    <row r="664" spans="2:15" ht="15" x14ac:dyDescent="0.25">
      <c r="B664" s="44"/>
      <c r="D664" s="45"/>
      <c r="E664" s="42"/>
      <c r="F664" s="42"/>
      <c r="G664" s="42"/>
      <c r="H664" s="42"/>
      <c r="I664" s="42"/>
      <c r="J664" s="43"/>
      <c r="K664" s="42"/>
      <c r="L664" s="42"/>
      <c r="M664" s="42"/>
      <c r="N664" s="42"/>
      <c r="O664" s="42"/>
    </row>
    <row r="665" spans="2:15" ht="15" x14ac:dyDescent="0.25">
      <c r="B665" s="44"/>
      <c r="D665" s="45"/>
      <c r="E665" s="42"/>
      <c r="F665" s="42"/>
      <c r="G665" s="42"/>
      <c r="H665" s="42"/>
      <c r="I665" s="42"/>
      <c r="J665" s="43"/>
      <c r="K665" s="42"/>
      <c r="L665" s="42"/>
      <c r="M665" s="42"/>
      <c r="N665" s="42"/>
      <c r="O665" s="42"/>
    </row>
    <row r="666" spans="2:15" ht="15" x14ac:dyDescent="0.25">
      <c r="B666" s="44"/>
      <c r="D666" s="45"/>
      <c r="E666" s="42"/>
      <c r="F666" s="42"/>
      <c r="G666" s="42"/>
      <c r="H666" s="42"/>
      <c r="I666" s="42"/>
      <c r="J666" s="43"/>
      <c r="K666" s="42"/>
      <c r="L666" s="42"/>
      <c r="M666" s="42"/>
      <c r="N666" s="42"/>
      <c r="O666" s="42"/>
    </row>
    <row r="667" spans="2:15" ht="15" x14ac:dyDescent="0.25">
      <c r="B667" s="44"/>
      <c r="D667" s="45"/>
      <c r="E667" s="42"/>
      <c r="F667" s="42"/>
      <c r="G667" s="42"/>
      <c r="H667" s="42"/>
      <c r="I667" s="42"/>
      <c r="J667" s="43"/>
      <c r="K667" s="42"/>
      <c r="L667" s="42"/>
      <c r="M667" s="42"/>
      <c r="N667" s="42"/>
      <c r="O667" s="42"/>
    </row>
    <row r="668" spans="2:15" ht="15" x14ac:dyDescent="0.25">
      <c r="B668" s="44"/>
      <c r="D668" s="45"/>
      <c r="E668" s="42"/>
      <c r="F668" s="42"/>
      <c r="G668" s="42"/>
      <c r="H668" s="42"/>
      <c r="I668" s="42"/>
      <c r="J668" s="43"/>
      <c r="K668" s="42"/>
      <c r="L668" s="42"/>
      <c r="M668" s="42"/>
      <c r="N668" s="42"/>
      <c r="O668" s="42"/>
    </row>
    <row r="669" spans="2:15" ht="15" x14ac:dyDescent="0.25">
      <c r="B669" s="44"/>
      <c r="D669" s="45"/>
      <c r="E669" s="42"/>
      <c r="F669" s="42"/>
      <c r="G669" s="42"/>
      <c r="H669" s="42"/>
      <c r="I669" s="42"/>
      <c r="J669" s="43"/>
      <c r="K669" s="42"/>
      <c r="L669" s="42"/>
      <c r="M669" s="42"/>
      <c r="N669" s="42"/>
      <c r="O669" s="42"/>
    </row>
    <row r="670" spans="2:15" ht="15" x14ac:dyDescent="0.25">
      <c r="B670" s="44"/>
      <c r="D670" s="45"/>
      <c r="E670" s="42"/>
      <c r="F670" s="42"/>
      <c r="G670" s="42"/>
      <c r="H670" s="42"/>
      <c r="I670" s="42"/>
      <c r="J670" s="43"/>
      <c r="K670" s="42"/>
      <c r="L670" s="42"/>
      <c r="M670" s="42"/>
      <c r="N670" s="42"/>
      <c r="O670" s="42"/>
    </row>
    <row r="671" spans="2:15" ht="15" x14ac:dyDescent="0.25">
      <c r="B671" s="44"/>
      <c r="D671" s="45"/>
      <c r="E671" s="42"/>
      <c r="F671" s="42"/>
      <c r="G671" s="42"/>
      <c r="H671" s="42"/>
      <c r="I671" s="42"/>
      <c r="J671" s="43"/>
      <c r="K671" s="42"/>
      <c r="L671" s="42"/>
      <c r="M671" s="42"/>
      <c r="N671" s="42"/>
      <c r="O671" s="42"/>
    </row>
    <row r="672" spans="2:15" ht="15" x14ac:dyDescent="0.25">
      <c r="B672" s="44"/>
      <c r="D672" s="45"/>
      <c r="E672" s="42"/>
      <c r="F672" s="42"/>
      <c r="G672" s="42"/>
      <c r="H672" s="42"/>
      <c r="I672" s="42"/>
      <c r="J672" s="43"/>
      <c r="K672" s="42"/>
      <c r="L672" s="42"/>
      <c r="M672" s="42"/>
      <c r="N672" s="42"/>
      <c r="O672" s="42"/>
    </row>
    <row r="673" spans="2:15" ht="15" x14ac:dyDescent="0.25">
      <c r="B673" s="44"/>
      <c r="D673" s="45"/>
      <c r="E673" s="42"/>
      <c r="F673" s="42"/>
      <c r="G673" s="42"/>
      <c r="H673" s="42"/>
      <c r="I673" s="42"/>
      <c r="J673" s="43"/>
      <c r="K673" s="42"/>
      <c r="L673" s="42"/>
      <c r="M673" s="42"/>
      <c r="N673" s="42"/>
      <c r="O673" s="42"/>
    </row>
    <row r="674" spans="2:15" ht="15" x14ac:dyDescent="0.25">
      <c r="B674" s="44"/>
      <c r="D674" s="45"/>
      <c r="E674" s="42"/>
      <c r="F674" s="42"/>
      <c r="G674" s="42"/>
      <c r="H674" s="42"/>
      <c r="I674" s="42"/>
      <c r="J674" s="43"/>
      <c r="K674" s="42"/>
      <c r="L674" s="42"/>
      <c r="M674" s="42"/>
      <c r="N674" s="42"/>
      <c r="O674" s="42"/>
    </row>
    <row r="675" spans="2:15" ht="15" x14ac:dyDescent="0.25">
      <c r="B675" s="44"/>
      <c r="D675" s="45"/>
      <c r="E675" s="42"/>
      <c r="F675" s="42"/>
      <c r="G675" s="42"/>
      <c r="H675" s="42"/>
      <c r="I675" s="42"/>
      <c r="J675" s="43"/>
      <c r="K675" s="42"/>
      <c r="L675" s="42"/>
      <c r="M675" s="42"/>
      <c r="N675" s="42"/>
      <c r="O675" s="42"/>
    </row>
    <row r="676" spans="2:15" ht="15" x14ac:dyDescent="0.25">
      <c r="B676" s="44"/>
      <c r="D676" s="45"/>
      <c r="E676" s="42"/>
      <c r="F676" s="42"/>
      <c r="G676" s="42"/>
      <c r="H676" s="42"/>
      <c r="I676" s="42"/>
      <c r="J676" s="43"/>
      <c r="K676" s="42"/>
      <c r="L676" s="42"/>
      <c r="M676" s="42"/>
      <c r="N676" s="42"/>
      <c r="O676" s="42"/>
    </row>
    <row r="677" spans="2:15" ht="15" x14ac:dyDescent="0.25">
      <c r="B677" s="44"/>
      <c r="D677" s="45"/>
      <c r="E677" s="42"/>
      <c r="F677" s="42"/>
      <c r="G677" s="42"/>
      <c r="H677" s="42"/>
      <c r="I677" s="42"/>
      <c r="J677" s="43"/>
      <c r="K677" s="42"/>
      <c r="L677" s="42"/>
      <c r="M677" s="42"/>
      <c r="N677" s="42"/>
      <c r="O677" s="42"/>
    </row>
    <row r="678" spans="2:15" ht="15" x14ac:dyDescent="0.25">
      <c r="B678" s="44"/>
      <c r="D678" s="45"/>
      <c r="E678" s="42"/>
      <c r="F678" s="42"/>
      <c r="G678" s="42"/>
      <c r="H678" s="42"/>
      <c r="I678" s="42"/>
      <c r="J678" s="43"/>
      <c r="K678" s="42"/>
      <c r="L678" s="42"/>
      <c r="M678" s="42"/>
      <c r="N678" s="42"/>
      <c r="O678" s="42"/>
    </row>
    <row r="679" spans="2:15" ht="15" x14ac:dyDescent="0.25">
      <c r="B679" s="44"/>
      <c r="D679" s="45"/>
      <c r="E679" s="42"/>
      <c r="F679" s="42"/>
      <c r="G679" s="42"/>
      <c r="H679" s="42"/>
      <c r="I679" s="42"/>
      <c r="J679" s="43"/>
      <c r="K679" s="42"/>
      <c r="L679" s="42"/>
      <c r="M679" s="42"/>
      <c r="N679" s="42"/>
      <c r="O679" s="42"/>
    </row>
    <row r="680" spans="2:15" ht="15" x14ac:dyDescent="0.25">
      <c r="B680" s="44"/>
      <c r="D680" s="45"/>
      <c r="E680" s="42"/>
      <c r="F680" s="42"/>
      <c r="G680" s="42"/>
      <c r="H680" s="42"/>
      <c r="I680" s="42"/>
      <c r="J680" s="43"/>
      <c r="K680" s="42"/>
      <c r="L680" s="42"/>
      <c r="M680" s="42"/>
      <c r="N680" s="42"/>
      <c r="O680" s="42"/>
    </row>
    <row r="681" spans="2:15" ht="15" x14ac:dyDescent="0.25">
      <c r="B681" s="44"/>
      <c r="D681" s="45"/>
      <c r="E681" s="42"/>
      <c r="F681" s="42"/>
      <c r="G681" s="42"/>
      <c r="H681" s="42"/>
      <c r="I681" s="42"/>
      <c r="J681" s="43"/>
      <c r="K681" s="42"/>
      <c r="L681" s="42"/>
      <c r="M681" s="42"/>
      <c r="N681" s="42"/>
      <c r="O681" s="42"/>
    </row>
    <row r="682" spans="2:15" ht="15" x14ac:dyDescent="0.25">
      <c r="B682" s="44"/>
      <c r="D682" s="45"/>
      <c r="E682" s="42"/>
      <c r="F682" s="42"/>
      <c r="G682" s="42"/>
      <c r="H682" s="42"/>
      <c r="I682" s="42"/>
      <c r="J682" s="43"/>
      <c r="K682" s="42"/>
      <c r="L682" s="42"/>
      <c r="M682" s="42"/>
      <c r="N682" s="42"/>
      <c r="O682" s="42"/>
    </row>
    <row r="683" spans="2:15" ht="15" x14ac:dyDescent="0.25">
      <c r="B683" s="44"/>
      <c r="D683" s="45"/>
      <c r="E683" s="42"/>
      <c r="F683" s="42"/>
      <c r="G683" s="42"/>
      <c r="H683" s="42"/>
      <c r="I683" s="42"/>
      <c r="J683" s="43"/>
      <c r="K683" s="42"/>
      <c r="L683" s="42"/>
      <c r="M683" s="42"/>
      <c r="N683" s="42"/>
      <c r="O683" s="42"/>
    </row>
    <row r="684" spans="2:15" ht="15" x14ac:dyDescent="0.25">
      <c r="B684" s="44"/>
      <c r="D684" s="45"/>
      <c r="E684" s="42"/>
      <c r="F684" s="42"/>
      <c r="G684" s="42"/>
      <c r="H684" s="42"/>
      <c r="I684" s="42"/>
      <c r="J684" s="43"/>
      <c r="K684" s="42"/>
      <c r="L684" s="42"/>
      <c r="M684" s="42"/>
      <c r="N684" s="42"/>
      <c r="O684" s="42"/>
    </row>
    <row r="685" spans="2:15" ht="15" x14ac:dyDescent="0.25">
      <c r="B685" s="44"/>
      <c r="D685" s="45"/>
      <c r="E685" s="42"/>
      <c r="F685" s="42"/>
      <c r="G685" s="42"/>
      <c r="H685" s="42"/>
      <c r="I685" s="42"/>
      <c r="J685" s="43"/>
      <c r="K685" s="42"/>
      <c r="L685" s="42"/>
      <c r="M685" s="42"/>
      <c r="N685" s="42"/>
      <c r="O685" s="42"/>
    </row>
    <row r="686" spans="2:15" ht="15" x14ac:dyDescent="0.25">
      <c r="B686" s="44"/>
      <c r="D686" s="45"/>
      <c r="E686" s="42"/>
      <c r="F686" s="42"/>
      <c r="G686" s="42"/>
      <c r="H686" s="42"/>
      <c r="I686" s="42"/>
      <c r="J686" s="43"/>
      <c r="K686" s="42"/>
      <c r="L686" s="42"/>
      <c r="M686" s="42"/>
      <c r="N686" s="42"/>
      <c r="O686" s="42"/>
    </row>
    <row r="687" spans="2:15" ht="15" x14ac:dyDescent="0.25">
      <c r="B687" s="44"/>
      <c r="D687" s="45"/>
      <c r="E687" s="42"/>
      <c r="F687" s="42"/>
      <c r="G687" s="42"/>
      <c r="H687" s="42"/>
      <c r="I687" s="42"/>
      <c r="J687" s="43"/>
      <c r="K687" s="42"/>
      <c r="L687" s="42"/>
      <c r="M687" s="42"/>
      <c r="N687" s="42"/>
      <c r="O687" s="42"/>
    </row>
    <row r="688" spans="2:15" ht="15" x14ac:dyDescent="0.25">
      <c r="B688" s="44"/>
      <c r="D688" s="45"/>
      <c r="E688" s="42"/>
      <c r="F688" s="42"/>
      <c r="G688" s="42"/>
      <c r="H688" s="42"/>
      <c r="I688" s="42"/>
      <c r="J688" s="43"/>
      <c r="K688" s="42"/>
      <c r="L688" s="42"/>
      <c r="M688" s="42"/>
      <c r="N688" s="42"/>
      <c r="O688" s="42"/>
    </row>
    <row r="689" spans="2:15" ht="15" x14ac:dyDescent="0.25">
      <c r="B689" s="44"/>
      <c r="D689" s="45"/>
      <c r="E689" s="42"/>
      <c r="F689" s="42"/>
      <c r="G689" s="42"/>
      <c r="H689" s="42"/>
      <c r="I689" s="42"/>
      <c r="J689" s="43"/>
      <c r="K689" s="42"/>
      <c r="L689" s="42"/>
      <c r="M689" s="42"/>
      <c r="N689" s="42"/>
      <c r="O689" s="42"/>
    </row>
    <row r="690" spans="2:15" ht="15" x14ac:dyDescent="0.25">
      <c r="B690" s="44"/>
      <c r="D690" s="45"/>
      <c r="E690" s="42"/>
      <c r="F690" s="42"/>
      <c r="G690" s="42"/>
      <c r="H690" s="42"/>
      <c r="I690" s="42"/>
      <c r="J690" s="43"/>
      <c r="K690" s="42"/>
      <c r="L690" s="42"/>
      <c r="M690" s="42"/>
      <c r="N690" s="42"/>
      <c r="O690" s="42"/>
    </row>
    <row r="691" spans="2:15" ht="15" x14ac:dyDescent="0.25">
      <c r="B691" s="44"/>
      <c r="D691" s="45"/>
      <c r="E691" s="42"/>
      <c r="F691" s="42"/>
      <c r="G691" s="42"/>
      <c r="H691" s="42"/>
      <c r="I691" s="42"/>
      <c r="J691" s="43"/>
      <c r="K691" s="42"/>
      <c r="L691" s="42"/>
      <c r="M691" s="42"/>
      <c r="N691" s="42"/>
      <c r="O691" s="42"/>
    </row>
    <row r="692" spans="2:15" ht="15" x14ac:dyDescent="0.25">
      <c r="B692" s="44"/>
      <c r="D692" s="45"/>
      <c r="E692" s="42"/>
      <c r="F692" s="42"/>
      <c r="G692" s="42"/>
      <c r="H692" s="42"/>
      <c r="I692" s="42"/>
      <c r="J692" s="43"/>
      <c r="K692" s="42"/>
      <c r="L692" s="42"/>
      <c r="M692" s="42"/>
      <c r="N692" s="42"/>
      <c r="O692" s="42"/>
    </row>
    <row r="693" spans="2:15" ht="15" x14ac:dyDescent="0.25">
      <c r="B693" s="44"/>
      <c r="D693" s="45"/>
      <c r="E693" s="42"/>
      <c r="F693" s="42"/>
      <c r="G693" s="42"/>
      <c r="H693" s="42"/>
      <c r="I693" s="42"/>
      <c r="J693" s="43"/>
      <c r="K693" s="42"/>
      <c r="L693" s="42"/>
      <c r="M693" s="42"/>
      <c r="N693" s="42"/>
      <c r="O693" s="42"/>
    </row>
    <row r="694" spans="2:15" ht="15" x14ac:dyDescent="0.25">
      <c r="B694" s="44"/>
      <c r="D694" s="45"/>
      <c r="E694" s="42"/>
      <c r="F694" s="42"/>
      <c r="G694" s="42"/>
      <c r="H694" s="42"/>
      <c r="I694" s="42"/>
      <c r="J694" s="43"/>
      <c r="K694" s="42"/>
      <c r="L694" s="42"/>
      <c r="M694" s="42"/>
      <c r="N694" s="42"/>
      <c r="O694" s="42"/>
    </row>
    <row r="695" spans="2:15" ht="15" x14ac:dyDescent="0.25">
      <c r="B695" s="44"/>
      <c r="D695" s="45"/>
      <c r="E695" s="42"/>
      <c r="F695" s="42"/>
      <c r="G695" s="42"/>
      <c r="H695" s="42"/>
      <c r="I695" s="42"/>
      <c r="J695" s="43"/>
      <c r="K695" s="42"/>
      <c r="L695" s="42"/>
      <c r="M695" s="42"/>
      <c r="N695" s="42"/>
      <c r="O695" s="42"/>
    </row>
    <row r="696" spans="2:15" ht="15" x14ac:dyDescent="0.25">
      <c r="B696" s="44"/>
      <c r="D696" s="45"/>
      <c r="E696" s="42"/>
      <c r="F696" s="42"/>
      <c r="G696" s="42"/>
      <c r="H696" s="42"/>
      <c r="I696" s="42"/>
      <c r="J696" s="43"/>
      <c r="K696" s="42"/>
      <c r="L696" s="42"/>
      <c r="M696" s="42"/>
      <c r="N696" s="42"/>
      <c r="O696" s="42"/>
    </row>
    <row r="697" spans="2:15" ht="15" x14ac:dyDescent="0.25">
      <c r="B697" s="44"/>
      <c r="D697" s="45"/>
      <c r="E697" s="42"/>
      <c r="F697" s="42"/>
      <c r="G697" s="42"/>
      <c r="H697" s="42"/>
      <c r="I697" s="42"/>
      <c r="J697" s="43"/>
      <c r="K697" s="42"/>
      <c r="L697" s="42"/>
      <c r="M697" s="42"/>
      <c r="N697" s="42"/>
      <c r="O697" s="42"/>
    </row>
    <row r="698" spans="2:15" ht="15" x14ac:dyDescent="0.25">
      <c r="B698" s="44"/>
      <c r="D698" s="45"/>
      <c r="E698" s="42"/>
      <c r="F698" s="42"/>
      <c r="G698" s="42"/>
      <c r="H698" s="42"/>
      <c r="I698" s="42"/>
      <c r="J698" s="43"/>
      <c r="K698" s="42"/>
      <c r="L698" s="42"/>
      <c r="M698" s="42"/>
      <c r="N698" s="42"/>
      <c r="O698" s="42"/>
    </row>
    <row r="699" spans="2:15" ht="15" x14ac:dyDescent="0.25">
      <c r="B699" s="44"/>
      <c r="D699" s="45"/>
      <c r="E699" s="42"/>
      <c r="F699" s="42"/>
      <c r="G699" s="42"/>
      <c r="H699" s="42"/>
      <c r="I699" s="42"/>
      <c r="J699" s="43"/>
      <c r="K699" s="42"/>
      <c r="L699" s="42"/>
      <c r="M699" s="42"/>
      <c r="N699" s="42"/>
      <c r="O699" s="42"/>
    </row>
    <row r="700" spans="2:15" ht="15" x14ac:dyDescent="0.25">
      <c r="B700" s="44"/>
      <c r="D700" s="45"/>
      <c r="E700" s="42"/>
      <c r="F700" s="42"/>
      <c r="G700" s="42"/>
      <c r="H700" s="42"/>
      <c r="I700" s="42"/>
      <c r="J700" s="43"/>
      <c r="K700" s="42"/>
      <c r="L700" s="42"/>
      <c r="M700" s="42"/>
      <c r="N700" s="42"/>
      <c r="O700" s="42"/>
    </row>
    <row r="701" spans="2:15" ht="15" x14ac:dyDescent="0.25">
      <c r="B701" s="44"/>
      <c r="D701" s="45"/>
      <c r="E701" s="42"/>
      <c r="F701" s="42"/>
      <c r="G701" s="42"/>
      <c r="H701" s="42"/>
      <c r="I701" s="42"/>
      <c r="J701" s="43"/>
      <c r="K701" s="42"/>
      <c r="L701" s="42"/>
      <c r="M701" s="42"/>
      <c r="N701" s="42"/>
      <c r="O701" s="42"/>
    </row>
    <row r="702" spans="2:15" ht="15" x14ac:dyDescent="0.25">
      <c r="B702" s="44"/>
      <c r="D702" s="45"/>
      <c r="E702" s="42"/>
      <c r="F702" s="42"/>
      <c r="G702" s="42"/>
      <c r="H702" s="42"/>
      <c r="I702" s="42"/>
      <c r="J702" s="43"/>
      <c r="K702" s="42"/>
      <c r="L702" s="42"/>
      <c r="M702" s="42"/>
      <c r="N702" s="42"/>
      <c r="O702" s="42"/>
    </row>
    <row r="703" spans="2:15" ht="15" x14ac:dyDescent="0.25">
      <c r="B703" s="44"/>
      <c r="D703" s="45"/>
      <c r="E703" s="42"/>
      <c r="F703" s="42"/>
      <c r="G703" s="42"/>
      <c r="H703" s="42"/>
      <c r="I703" s="42"/>
      <c r="J703" s="43"/>
      <c r="K703" s="42"/>
      <c r="L703" s="42"/>
      <c r="M703" s="42"/>
      <c r="N703" s="42"/>
      <c r="O703" s="42"/>
    </row>
    <row r="704" spans="2:15" ht="15" x14ac:dyDescent="0.25">
      <c r="B704" s="44"/>
      <c r="D704" s="45"/>
      <c r="E704" s="42"/>
      <c r="F704" s="42"/>
      <c r="G704" s="42"/>
      <c r="H704" s="42"/>
      <c r="I704" s="42"/>
      <c r="J704" s="43"/>
      <c r="K704" s="42"/>
      <c r="L704" s="42"/>
      <c r="M704" s="42"/>
      <c r="N704" s="42"/>
      <c r="O704" s="42"/>
    </row>
    <row r="705" spans="2:15" ht="15" x14ac:dyDescent="0.25">
      <c r="B705" s="44"/>
      <c r="D705" s="45"/>
      <c r="E705" s="42"/>
      <c r="F705" s="42"/>
      <c r="G705" s="42"/>
      <c r="H705" s="42"/>
      <c r="I705" s="42"/>
      <c r="J705" s="43"/>
      <c r="K705" s="42"/>
      <c r="L705" s="42"/>
      <c r="M705" s="42"/>
      <c r="N705" s="42"/>
      <c r="O705" s="42"/>
    </row>
    <row r="706" spans="2:15" ht="15" x14ac:dyDescent="0.25">
      <c r="B706" s="44"/>
      <c r="D706" s="45"/>
      <c r="E706" s="42"/>
      <c r="F706" s="42"/>
      <c r="G706" s="42"/>
      <c r="H706" s="42"/>
      <c r="I706" s="42"/>
      <c r="J706" s="43"/>
      <c r="K706" s="42"/>
      <c r="L706" s="42"/>
      <c r="M706" s="42"/>
      <c r="N706" s="42"/>
      <c r="O706" s="42"/>
    </row>
    <row r="707" spans="2:15" ht="15" x14ac:dyDescent="0.25">
      <c r="B707" s="44"/>
      <c r="D707" s="45"/>
      <c r="E707" s="42"/>
      <c r="F707" s="42"/>
      <c r="G707" s="42"/>
      <c r="H707" s="42"/>
      <c r="I707" s="42"/>
      <c r="J707" s="43"/>
      <c r="K707" s="42"/>
      <c r="L707" s="42"/>
      <c r="M707" s="42"/>
      <c r="N707" s="42"/>
      <c r="O707" s="42"/>
    </row>
    <row r="708" spans="2:15" ht="15" x14ac:dyDescent="0.25">
      <c r="B708" s="44"/>
      <c r="D708" s="45"/>
      <c r="E708" s="42"/>
      <c r="F708" s="42"/>
      <c r="G708" s="42"/>
      <c r="H708" s="42"/>
      <c r="I708" s="42"/>
      <c r="J708" s="43"/>
      <c r="K708" s="42"/>
      <c r="L708" s="42"/>
      <c r="M708" s="42"/>
      <c r="N708" s="42"/>
      <c r="O708" s="42"/>
    </row>
    <row r="709" spans="2:15" ht="15" x14ac:dyDescent="0.25">
      <c r="B709" s="44"/>
      <c r="D709" s="45"/>
      <c r="E709" s="42"/>
      <c r="F709" s="42"/>
      <c r="G709" s="42"/>
      <c r="H709" s="42"/>
      <c r="I709" s="42"/>
      <c r="J709" s="43"/>
      <c r="K709" s="42"/>
      <c r="L709" s="42"/>
      <c r="M709" s="42"/>
      <c r="N709" s="42"/>
      <c r="O709" s="42"/>
    </row>
    <row r="710" spans="2:15" ht="15" x14ac:dyDescent="0.25">
      <c r="B710" s="44"/>
      <c r="D710" s="45"/>
      <c r="E710" s="42"/>
      <c r="F710" s="42"/>
      <c r="G710" s="42"/>
      <c r="H710" s="42"/>
      <c r="I710" s="42"/>
      <c r="J710" s="43"/>
      <c r="K710" s="42"/>
      <c r="L710" s="42"/>
      <c r="M710" s="42"/>
      <c r="N710" s="42"/>
      <c r="O710" s="42"/>
    </row>
    <row r="711" spans="2:15" ht="15" x14ac:dyDescent="0.25">
      <c r="B711" s="44"/>
      <c r="D711" s="45"/>
      <c r="E711" s="42"/>
      <c r="F711" s="42"/>
      <c r="G711" s="42"/>
      <c r="H711" s="42"/>
      <c r="I711" s="42"/>
      <c r="J711" s="43"/>
      <c r="K711" s="42"/>
      <c r="L711" s="42"/>
      <c r="M711" s="42"/>
      <c r="N711" s="42"/>
      <c r="O711" s="42"/>
    </row>
    <row r="712" spans="2:15" ht="15" x14ac:dyDescent="0.25">
      <c r="B712" s="44"/>
      <c r="D712" s="45"/>
      <c r="E712" s="42"/>
      <c r="F712" s="42"/>
      <c r="G712" s="42"/>
      <c r="H712" s="42"/>
      <c r="I712" s="42"/>
      <c r="J712" s="43"/>
      <c r="K712" s="42"/>
      <c r="L712" s="42"/>
      <c r="M712" s="42"/>
      <c r="N712" s="42"/>
      <c r="O712" s="42"/>
    </row>
    <row r="713" spans="2:15" ht="15" x14ac:dyDescent="0.25">
      <c r="B713" s="44"/>
      <c r="D713" s="45"/>
      <c r="E713" s="42"/>
      <c r="F713" s="42"/>
      <c r="G713" s="42"/>
      <c r="H713" s="42"/>
      <c r="I713" s="42"/>
      <c r="J713" s="43"/>
      <c r="K713" s="42"/>
      <c r="L713" s="42"/>
      <c r="M713" s="42"/>
      <c r="N713" s="42"/>
      <c r="O713" s="42"/>
    </row>
    <row r="714" spans="2:15" ht="15" x14ac:dyDescent="0.25">
      <c r="B714" s="44"/>
      <c r="D714" s="45"/>
      <c r="E714" s="42"/>
      <c r="F714" s="42"/>
      <c r="G714" s="42"/>
      <c r="H714" s="42"/>
      <c r="I714" s="42"/>
      <c r="J714" s="43"/>
      <c r="K714" s="42"/>
      <c r="L714" s="42"/>
      <c r="M714" s="42"/>
      <c r="N714" s="42"/>
      <c r="O714" s="42"/>
    </row>
    <row r="715" spans="2:15" ht="15" x14ac:dyDescent="0.25">
      <c r="B715" s="44"/>
      <c r="D715" s="45"/>
      <c r="E715" s="42"/>
      <c r="F715" s="42"/>
      <c r="G715" s="42"/>
      <c r="H715" s="42"/>
      <c r="I715" s="42"/>
      <c r="J715" s="43"/>
      <c r="K715" s="42"/>
      <c r="L715" s="42"/>
      <c r="M715" s="42"/>
      <c r="N715" s="42"/>
      <c r="O715" s="42"/>
    </row>
    <row r="716" spans="2:15" ht="15" x14ac:dyDescent="0.25">
      <c r="B716" s="44"/>
      <c r="D716" s="45"/>
      <c r="E716" s="42"/>
      <c r="F716" s="42"/>
      <c r="G716" s="42"/>
      <c r="H716" s="42"/>
      <c r="I716" s="42"/>
      <c r="J716" s="43"/>
      <c r="K716" s="42"/>
      <c r="L716" s="42"/>
      <c r="M716" s="42"/>
      <c r="N716" s="42"/>
      <c r="O716" s="42"/>
    </row>
    <row r="717" spans="2:15" ht="15" x14ac:dyDescent="0.25">
      <c r="B717" s="44"/>
      <c r="D717" s="45"/>
      <c r="E717" s="42"/>
      <c r="F717" s="42"/>
      <c r="G717" s="42"/>
      <c r="H717" s="42"/>
      <c r="I717" s="42"/>
      <c r="J717" s="43"/>
      <c r="K717" s="42"/>
      <c r="L717" s="42"/>
      <c r="M717" s="42"/>
      <c r="N717" s="42"/>
      <c r="O717" s="42"/>
    </row>
    <row r="718" spans="2:15" ht="15" x14ac:dyDescent="0.25">
      <c r="B718" s="44"/>
      <c r="D718" s="45"/>
      <c r="E718" s="42"/>
      <c r="F718" s="42"/>
      <c r="G718" s="42"/>
      <c r="H718" s="42"/>
      <c r="I718" s="42"/>
      <c r="J718" s="43"/>
      <c r="K718" s="42"/>
      <c r="L718" s="42"/>
      <c r="M718" s="42"/>
      <c r="N718" s="42"/>
      <c r="O718" s="42"/>
    </row>
    <row r="719" spans="2:15" ht="15" x14ac:dyDescent="0.25">
      <c r="B719" s="44"/>
      <c r="D719" s="45"/>
      <c r="E719" s="42"/>
      <c r="F719" s="42"/>
      <c r="G719" s="42"/>
      <c r="H719" s="42"/>
      <c r="I719" s="42"/>
      <c r="J719" s="43"/>
      <c r="K719" s="42"/>
      <c r="L719" s="42"/>
      <c r="M719" s="42"/>
      <c r="N719" s="42"/>
      <c r="O719" s="42"/>
    </row>
    <row r="720" spans="2:15" ht="15" x14ac:dyDescent="0.25">
      <c r="B720" s="44"/>
      <c r="D720" s="45"/>
      <c r="E720" s="42"/>
      <c r="F720" s="42"/>
      <c r="G720" s="42"/>
      <c r="H720" s="42"/>
      <c r="I720" s="42"/>
      <c r="J720" s="43"/>
      <c r="K720" s="42"/>
      <c r="L720" s="42"/>
      <c r="M720" s="42"/>
      <c r="N720" s="42"/>
      <c r="O720" s="42"/>
    </row>
    <row r="721" spans="2:15" ht="15" x14ac:dyDescent="0.25">
      <c r="B721" s="44"/>
      <c r="D721" s="45"/>
      <c r="E721" s="42"/>
      <c r="F721" s="42"/>
      <c r="G721" s="42"/>
      <c r="H721" s="42"/>
      <c r="I721" s="42"/>
      <c r="J721" s="43"/>
      <c r="K721" s="42"/>
      <c r="L721" s="42"/>
      <c r="M721" s="42"/>
      <c r="N721" s="42"/>
      <c r="O721" s="42"/>
    </row>
    <row r="722" spans="2:15" ht="15" x14ac:dyDescent="0.25">
      <c r="B722" s="44"/>
      <c r="D722" s="45"/>
      <c r="E722" s="42"/>
      <c r="F722" s="42"/>
      <c r="G722" s="42"/>
      <c r="H722" s="42"/>
      <c r="I722" s="42"/>
      <c r="J722" s="43"/>
      <c r="K722" s="42"/>
      <c r="L722" s="42"/>
      <c r="M722" s="42"/>
      <c r="N722" s="42"/>
      <c r="O722" s="42"/>
    </row>
    <row r="723" spans="2:15" ht="15" x14ac:dyDescent="0.25">
      <c r="B723" s="44"/>
      <c r="D723" s="45"/>
      <c r="E723" s="42"/>
      <c r="F723" s="42"/>
      <c r="G723" s="42"/>
      <c r="H723" s="42"/>
      <c r="I723" s="42"/>
      <c r="J723" s="43"/>
      <c r="K723" s="42"/>
      <c r="L723" s="42"/>
      <c r="M723" s="42"/>
      <c r="N723" s="42"/>
      <c r="O723" s="42"/>
    </row>
    <row r="724" spans="2:15" ht="15" x14ac:dyDescent="0.25">
      <c r="B724" s="44"/>
      <c r="D724" s="45"/>
      <c r="E724" s="42"/>
      <c r="F724" s="42"/>
      <c r="G724" s="42"/>
      <c r="H724" s="42"/>
      <c r="I724" s="42"/>
      <c r="J724" s="43"/>
      <c r="K724" s="42"/>
      <c r="L724" s="42"/>
      <c r="M724" s="42"/>
      <c r="N724" s="42"/>
      <c r="O724" s="42"/>
    </row>
    <row r="725" spans="2:15" ht="15" x14ac:dyDescent="0.25">
      <c r="B725" s="44"/>
      <c r="D725" s="45"/>
      <c r="E725" s="42"/>
      <c r="F725" s="42"/>
      <c r="G725" s="42"/>
      <c r="H725" s="42"/>
      <c r="I725" s="42"/>
      <c r="J725" s="43"/>
      <c r="K725" s="42"/>
      <c r="L725" s="42"/>
      <c r="M725" s="42"/>
      <c r="N725" s="42"/>
      <c r="O725" s="42"/>
    </row>
    <row r="726" spans="2:15" ht="15" x14ac:dyDescent="0.25">
      <c r="B726" s="44"/>
      <c r="D726" s="45"/>
      <c r="E726" s="42"/>
      <c r="F726" s="42"/>
      <c r="G726" s="42"/>
      <c r="H726" s="42"/>
      <c r="I726" s="42"/>
      <c r="J726" s="43"/>
      <c r="K726" s="42"/>
      <c r="L726" s="42"/>
      <c r="M726" s="42"/>
      <c r="N726" s="42"/>
      <c r="O726" s="42"/>
    </row>
    <row r="727" spans="2:15" ht="15" x14ac:dyDescent="0.25">
      <c r="B727" s="44"/>
      <c r="D727" s="45"/>
      <c r="E727" s="42"/>
      <c r="F727" s="42"/>
      <c r="G727" s="42"/>
      <c r="H727" s="42"/>
      <c r="I727" s="42"/>
      <c r="J727" s="43"/>
      <c r="K727" s="42"/>
      <c r="L727" s="42"/>
      <c r="M727" s="42"/>
      <c r="N727" s="42"/>
      <c r="O727" s="42"/>
    </row>
    <row r="728" spans="2:15" ht="15" x14ac:dyDescent="0.25">
      <c r="B728" s="44"/>
      <c r="D728" s="45"/>
      <c r="E728" s="42"/>
      <c r="F728" s="42"/>
      <c r="G728" s="42"/>
      <c r="H728" s="42"/>
      <c r="I728" s="42"/>
      <c r="J728" s="43"/>
      <c r="K728" s="42"/>
      <c r="L728" s="42"/>
      <c r="M728" s="42"/>
      <c r="N728" s="42"/>
      <c r="O728" s="42"/>
    </row>
    <row r="729" spans="2:15" ht="15" x14ac:dyDescent="0.25">
      <c r="B729" s="44"/>
      <c r="D729" s="45"/>
      <c r="E729" s="42"/>
      <c r="F729" s="42"/>
      <c r="G729" s="42"/>
      <c r="H729" s="42"/>
      <c r="I729" s="42"/>
      <c r="J729" s="43"/>
      <c r="K729" s="42"/>
      <c r="L729" s="42"/>
      <c r="M729" s="42"/>
      <c r="N729" s="42"/>
      <c r="O729" s="42"/>
    </row>
    <row r="730" spans="2:15" ht="15" x14ac:dyDescent="0.25">
      <c r="B730" s="44"/>
      <c r="D730" s="45"/>
      <c r="E730" s="42"/>
      <c r="F730" s="42"/>
      <c r="G730" s="42"/>
      <c r="H730" s="42"/>
      <c r="I730" s="42"/>
      <c r="J730" s="43"/>
      <c r="K730" s="42"/>
      <c r="L730" s="42"/>
      <c r="M730" s="42"/>
      <c r="N730" s="42"/>
      <c r="O730" s="42"/>
    </row>
    <row r="731" spans="2:15" ht="15" x14ac:dyDescent="0.25">
      <c r="B731" s="44"/>
      <c r="D731" s="45"/>
      <c r="E731" s="42"/>
      <c r="F731" s="42"/>
      <c r="G731" s="42"/>
      <c r="H731" s="42"/>
      <c r="I731" s="42"/>
      <c r="J731" s="43"/>
      <c r="K731" s="42"/>
      <c r="L731" s="42"/>
      <c r="M731" s="42"/>
      <c r="N731" s="42"/>
      <c r="O731" s="42"/>
    </row>
    <row r="732" spans="2:15" ht="15" x14ac:dyDescent="0.25">
      <c r="B732" s="44"/>
      <c r="D732" s="45"/>
      <c r="E732" s="42"/>
      <c r="F732" s="42"/>
      <c r="G732" s="42"/>
      <c r="H732" s="42"/>
      <c r="I732" s="42"/>
      <c r="J732" s="43"/>
      <c r="K732" s="42"/>
      <c r="L732" s="42"/>
      <c r="M732" s="42"/>
      <c r="N732" s="42"/>
      <c r="O732" s="42"/>
    </row>
    <row r="733" spans="2:15" ht="15" x14ac:dyDescent="0.25">
      <c r="B733" s="44"/>
      <c r="D733" s="45"/>
      <c r="E733" s="42"/>
      <c r="F733" s="42"/>
      <c r="G733" s="42"/>
      <c r="H733" s="42"/>
      <c r="I733" s="42"/>
      <c r="J733" s="43"/>
      <c r="K733" s="42"/>
      <c r="L733" s="42"/>
      <c r="M733" s="42"/>
      <c r="N733" s="42"/>
      <c r="O733" s="42"/>
    </row>
    <row r="734" spans="2:15" ht="15" x14ac:dyDescent="0.25">
      <c r="B734" s="44"/>
      <c r="D734" s="45"/>
      <c r="E734" s="42"/>
      <c r="F734" s="42"/>
      <c r="G734" s="42"/>
      <c r="H734" s="42"/>
      <c r="I734" s="42"/>
      <c r="J734" s="43"/>
      <c r="K734" s="42"/>
      <c r="L734" s="42"/>
      <c r="M734" s="42"/>
      <c r="N734" s="42"/>
      <c r="O734" s="42"/>
    </row>
    <row r="735" spans="2:15" ht="15" x14ac:dyDescent="0.25">
      <c r="B735" s="44"/>
      <c r="D735" s="45"/>
      <c r="E735" s="42"/>
      <c r="F735" s="42"/>
      <c r="G735" s="42"/>
      <c r="H735" s="42"/>
      <c r="I735" s="42"/>
      <c r="J735" s="43"/>
      <c r="K735" s="42"/>
      <c r="L735" s="42"/>
      <c r="M735" s="42"/>
      <c r="N735" s="42"/>
      <c r="O735" s="42"/>
    </row>
    <row r="736" spans="2:15" ht="15" x14ac:dyDescent="0.25">
      <c r="B736" s="44"/>
      <c r="D736" s="45"/>
      <c r="E736" s="42"/>
      <c r="F736" s="42"/>
      <c r="G736" s="42"/>
      <c r="H736" s="42"/>
      <c r="I736" s="42"/>
      <c r="J736" s="43"/>
      <c r="K736" s="42"/>
      <c r="L736" s="42"/>
      <c r="M736" s="42"/>
      <c r="N736" s="42"/>
      <c r="O736" s="42"/>
    </row>
    <row r="737" spans="2:15" ht="15" x14ac:dyDescent="0.25">
      <c r="B737" s="44"/>
      <c r="D737" s="45"/>
      <c r="E737" s="42"/>
      <c r="F737" s="42"/>
      <c r="G737" s="42"/>
      <c r="H737" s="42"/>
      <c r="I737" s="42"/>
      <c r="J737" s="43"/>
      <c r="K737" s="42"/>
      <c r="L737" s="42"/>
      <c r="M737" s="42"/>
      <c r="N737" s="42"/>
      <c r="O737" s="42"/>
    </row>
    <row r="738" spans="2:15" ht="15" x14ac:dyDescent="0.25">
      <c r="B738" s="44"/>
      <c r="D738" s="45"/>
      <c r="E738" s="42"/>
      <c r="F738" s="42"/>
      <c r="G738" s="42"/>
      <c r="H738" s="42"/>
      <c r="I738" s="42"/>
      <c r="J738" s="43"/>
      <c r="K738" s="42"/>
      <c r="L738" s="42"/>
      <c r="M738" s="42"/>
      <c r="N738" s="42"/>
      <c r="O738" s="42"/>
    </row>
    <row r="739" spans="2:15" ht="15" x14ac:dyDescent="0.25">
      <c r="B739" s="44"/>
      <c r="D739" s="45"/>
      <c r="E739" s="42"/>
      <c r="F739" s="42"/>
      <c r="G739" s="42"/>
      <c r="H739" s="42"/>
      <c r="I739" s="42"/>
      <c r="J739" s="43"/>
      <c r="K739" s="42"/>
      <c r="L739" s="42"/>
      <c r="M739" s="42"/>
      <c r="N739" s="42"/>
      <c r="O739" s="42"/>
    </row>
    <row r="740" spans="2:15" ht="15" x14ac:dyDescent="0.25">
      <c r="B740" s="44"/>
      <c r="D740" s="45"/>
      <c r="E740" s="42"/>
      <c r="F740" s="42"/>
      <c r="G740" s="42"/>
      <c r="H740" s="42"/>
      <c r="I740" s="42"/>
      <c r="J740" s="43"/>
      <c r="K740" s="42"/>
      <c r="L740" s="42"/>
      <c r="M740" s="42"/>
      <c r="N740" s="42"/>
      <c r="O740" s="42"/>
    </row>
    <row r="741" spans="2:15" ht="15" x14ac:dyDescent="0.25">
      <c r="B741" s="44"/>
      <c r="D741" s="45"/>
      <c r="E741" s="42"/>
      <c r="F741" s="42"/>
      <c r="G741" s="42"/>
      <c r="H741" s="42"/>
      <c r="I741" s="42"/>
      <c r="J741" s="43"/>
      <c r="K741" s="42"/>
      <c r="L741" s="42"/>
      <c r="M741" s="42"/>
      <c r="N741" s="42"/>
      <c r="O741" s="42"/>
    </row>
    <row r="742" spans="2:15" ht="15" x14ac:dyDescent="0.25">
      <c r="B742" s="44"/>
      <c r="D742" s="45"/>
      <c r="E742" s="42"/>
      <c r="F742" s="42"/>
      <c r="G742" s="42"/>
      <c r="H742" s="42"/>
      <c r="I742" s="42"/>
      <c r="J742" s="43"/>
      <c r="K742" s="42"/>
      <c r="L742" s="42"/>
      <c r="M742" s="42"/>
      <c r="N742" s="42"/>
      <c r="O742" s="42"/>
    </row>
    <row r="743" spans="2:15" ht="15" x14ac:dyDescent="0.25">
      <c r="B743" s="44"/>
      <c r="D743" s="45"/>
      <c r="E743" s="42"/>
      <c r="F743" s="42"/>
      <c r="G743" s="42"/>
      <c r="H743" s="42"/>
      <c r="I743" s="42"/>
      <c r="J743" s="43"/>
      <c r="K743" s="42"/>
      <c r="L743" s="42"/>
      <c r="M743" s="42"/>
      <c r="N743" s="42"/>
      <c r="O743" s="42"/>
    </row>
    <row r="744" spans="2:15" ht="15" x14ac:dyDescent="0.25">
      <c r="B744" s="44"/>
      <c r="D744" s="45"/>
      <c r="E744" s="42"/>
      <c r="F744" s="42"/>
      <c r="G744" s="42"/>
      <c r="H744" s="42"/>
      <c r="I744" s="42"/>
      <c r="J744" s="43"/>
      <c r="K744" s="42"/>
      <c r="L744" s="42"/>
      <c r="M744" s="42"/>
      <c r="N744" s="42"/>
      <c r="O744" s="42"/>
    </row>
    <row r="745" spans="2:15" ht="15" x14ac:dyDescent="0.25">
      <c r="B745" s="44"/>
      <c r="D745" s="45"/>
      <c r="E745" s="42"/>
      <c r="F745" s="42"/>
      <c r="G745" s="42"/>
      <c r="H745" s="42"/>
      <c r="I745" s="42"/>
      <c r="J745" s="43"/>
      <c r="K745" s="42"/>
      <c r="L745" s="42"/>
      <c r="M745" s="42"/>
      <c r="N745" s="42"/>
      <c r="O745" s="42"/>
    </row>
    <row r="746" spans="2:15" ht="15" x14ac:dyDescent="0.25">
      <c r="B746" s="44"/>
      <c r="D746" s="45"/>
      <c r="E746" s="42"/>
      <c r="F746" s="42"/>
      <c r="G746" s="42"/>
      <c r="H746" s="42"/>
      <c r="I746" s="42"/>
      <c r="J746" s="43"/>
      <c r="K746" s="42"/>
      <c r="L746" s="42"/>
      <c r="M746" s="42"/>
      <c r="N746" s="42"/>
      <c r="O746" s="42"/>
    </row>
    <row r="747" spans="2:15" ht="15" x14ac:dyDescent="0.25">
      <c r="B747" s="44"/>
      <c r="D747" s="45"/>
      <c r="E747" s="42"/>
      <c r="F747" s="42"/>
      <c r="G747" s="42"/>
      <c r="H747" s="42"/>
      <c r="I747" s="42"/>
      <c r="J747" s="43"/>
      <c r="K747" s="42"/>
      <c r="L747" s="42"/>
      <c r="M747" s="42"/>
      <c r="N747" s="42"/>
      <c r="O747" s="42"/>
    </row>
    <row r="748" spans="2:15" ht="15" x14ac:dyDescent="0.25">
      <c r="B748" s="44"/>
      <c r="D748" s="45"/>
      <c r="E748" s="42"/>
      <c r="F748" s="42"/>
      <c r="G748" s="42"/>
      <c r="H748" s="42"/>
      <c r="I748" s="42"/>
      <c r="J748" s="43"/>
      <c r="K748" s="42"/>
      <c r="L748" s="42"/>
      <c r="M748" s="42"/>
      <c r="N748" s="42"/>
      <c r="O748" s="42"/>
    </row>
    <row r="749" spans="2:15" ht="15" x14ac:dyDescent="0.25">
      <c r="B749" s="44"/>
      <c r="D749" s="45"/>
      <c r="E749" s="42"/>
      <c r="F749" s="42"/>
      <c r="G749" s="42"/>
      <c r="H749" s="42"/>
      <c r="I749" s="42"/>
      <c r="J749" s="43"/>
      <c r="K749" s="42"/>
      <c r="L749" s="42"/>
      <c r="M749" s="42"/>
      <c r="N749" s="42"/>
      <c r="O749" s="42"/>
    </row>
    <row r="750" spans="2:15" ht="15" x14ac:dyDescent="0.25">
      <c r="B750" s="44"/>
      <c r="D750" s="45"/>
      <c r="E750" s="42"/>
      <c r="F750" s="42"/>
      <c r="G750" s="42"/>
      <c r="H750" s="42"/>
      <c r="I750" s="42"/>
      <c r="J750" s="43"/>
      <c r="K750" s="42"/>
      <c r="L750" s="42"/>
      <c r="M750" s="42"/>
      <c r="N750" s="42"/>
      <c r="O750" s="42"/>
    </row>
    <row r="751" spans="2:15" ht="15" x14ac:dyDescent="0.25">
      <c r="B751" s="44"/>
      <c r="D751" s="45"/>
      <c r="E751" s="42"/>
      <c r="F751" s="42"/>
      <c r="G751" s="42"/>
      <c r="H751" s="42"/>
      <c r="I751" s="42"/>
      <c r="J751" s="43"/>
      <c r="K751" s="42"/>
      <c r="L751" s="42"/>
      <c r="M751" s="42"/>
      <c r="N751" s="42"/>
      <c r="O751" s="42"/>
    </row>
    <row r="752" spans="2:15" ht="15" x14ac:dyDescent="0.25">
      <c r="B752" s="44"/>
      <c r="D752" s="45"/>
      <c r="E752" s="42"/>
      <c r="F752" s="42"/>
      <c r="G752" s="42"/>
      <c r="H752" s="42"/>
      <c r="I752" s="42"/>
      <c r="J752" s="43"/>
      <c r="K752" s="42"/>
      <c r="L752" s="42"/>
      <c r="M752" s="42"/>
      <c r="N752" s="42"/>
      <c r="O752" s="42"/>
    </row>
    <row r="753" spans="2:15" ht="15" x14ac:dyDescent="0.25">
      <c r="B753" s="44"/>
      <c r="D753" s="45"/>
      <c r="E753" s="42"/>
      <c r="F753" s="42"/>
      <c r="G753" s="42"/>
      <c r="H753" s="42"/>
      <c r="I753" s="42"/>
      <c r="J753" s="43"/>
      <c r="K753" s="42"/>
      <c r="L753" s="42"/>
      <c r="M753" s="42"/>
      <c r="N753" s="42"/>
      <c r="O753" s="42"/>
    </row>
    <row r="754" spans="2:15" ht="15" x14ac:dyDescent="0.25">
      <c r="B754" s="44"/>
      <c r="D754" s="45"/>
      <c r="E754" s="42"/>
      <c r="F754" s="42"/>
      <c r="G754" s="42"/>
      <c r="H754" s="42"/>
      <c r="I754" s="42"/>
      <c r="J754" s="43"/>
      <c r="K754" s="42"/>
      <c r="L754" s="42"/>
      <c r="M754" s="42"/>
      <c r="N754" s="42"/>
      <c r="O754" s="42"/>
    </row>
    <row r="755" spans="2:15" ht="15" x14ac:dyDescent="0.25">
      <c r="B755" s="44"/>
      <c r="D755" s="45"/>
      <c r="E755" s="42"/>
      <c r="F755" s="42"/>
      <c r="G755" s="42"/>
      <c r="H755" s="42"/>
      <c r="I755" s="42"/>
      <c r="J755" s="43"/>
      <c r="K755" s="42"/>
      <c r="L755" s="42"/>
      <c r="M755" s="42"/>
      <c r="N755" s="42"/>
      <c r="O755" s="42"/>
    </row>
    <row r="756" spans="2:15" ht="15" x14ac:dyDescent="0.25">
      <c r="B756" s="44"/>
      <c r="D756" s="45"/>
      <c r="E756" s="42"/>
      <c r="F756" s="42"/>
      <c r="G756" s="42"/>
      <c r="H756" s="42"/>
      <c r="I756" s="42"/>
      <c r="J756" s="43"/>
      <c r="K756" s="42"/>
      <c r="L756" s="42"/>
      <c r="M756" s="42"/>
      <c r="N756" s="42"/>
      <c r="O756" s="42"/>
    </row>
    <row r="757" spans="2:15" ht="15" x14ac:dyDescent="0.25">
      <c r="B757" s="44"/>
      <c r="D757" s="45"/>
      <c r="E757" s="42"/>
      <c r="F757" s="42"/>
      <c r="G757" s="42"/>
      <c r="H757" s="42"/>
      <c r="I757" s="42"/>
      <c r="J757" s="43"/>
      <c r="K757" s="42"/>
      <c r="L757" s="42"/>
      <c r="M757" s="42"/>
      <c r="N757" s="42"/>
      <c r="O757" s="42"/>
    </row>
    <row r="758" spans="2:15" ht="15" x14ac:dyDescent="0.25">
      <c r="B758" s="44"/>
      <c r="D758" s="45"/>
      <c r="E758" s="42"/>
      <c r="F758" s="42"/>
      <c r="G758" s="42"/>
      <c r="H758" s="42"/>
      <c r="I758" s="42"/>
      <c r="J758" s="43"/>
      <c r="K758" s="42"/>
      <c r="L758" s="42"/>
      <c r="M758" s="42"/>
      <c r="N758" s="42"/>
      <c r="O758" s="42"/>
    </row>
    <row r="759" spans="2:15" ht="15" x14ac:dyDescent="0.25">
      <c r="B759" s="44"/>
      <c r="D759" s="45"/>
      <c r="E759" s="42"/>
      <c r="F759" s="42"/>
      <c r="G759" s="42"/>
      <c r="H759" s="42"/>
      <c r="I759" s="42"/>
      <c r="J759" s="43"/>
      <c r="K759" s="42"/>
      <c r="L759" s="42"/>
      <c r="M759" s="42"/>
      <c r="N759" s="42"/>
      <c r="O759" s="42"/>
    </row>
    <row r="760" spans="2:15" ht="15" x14ac:dyDescent="0.25">
      <c r="B760" s="44"/>
      <c r="D760" s="45"/>
      <c r="E760" s="42"/>
      <c r="F760" s="42"/>
      <c r="G760" s="42"/>
      <c r="H760" s="42"/>
      <c r="I760" s="42"/>
      <c r="J760" s="43"/>
      <c r="K760" s="42"/>
      <c r="L760" s="42"/>
      <c r="M760" s="42"/>
      <c r="N760" s="42"/>
      <c r="O760" s="42"/>
    </row>
    <row r="761" spans="2:15" ht="15" x14ac:dyDescent="0.25">
      <c r="B761" s="44"/>
      <c r="D761" s="45"/>
      <c r="E761" s="42"/>
      <c r="F761" s="42"/>
      <c r="G761" s="42"/>
      <c r="H761" s="42"/>
      <c r="I761" s="42"/>
      <c r="J761" s="43"/>
      <c r="K761" s="42"/>
      <c r="L761" s="42"/>
      <c r="M761" s="42"/>
      <c r="N761" s="42"/>
      <c r="O761" s="42"/>
    </row>
    <row r="762" spans="2:15" ht="15" x14ac:dyDescent="0.25">
      <c r="B762" s="44"/>
      <c r="D762" s="45"/>
      <c r="E762" s="42"/>
      <c r="F762" s="42"/>
      <c r="G762" s="42"/>
      <c r="H762" s="42"/>
      <c r="I762" s="42"/>
      <c r="J762" s="43"/>
      <c r="K762" s="42"/>
      <c r="L762" s="42"/>
      <c r="M762" s="42"/>
      <c r="N762" s="42"/>
      <c r="O762" s="42"/>
    </row>
    <row r="763" spans="2:15" ht="15" x14ac:dyDescent="0.25">
      <c r="B763" s="44"/>
      <c r="D763" s="45"/>
      <c r="E763" s="42"/>
      <c r="F763" s="42"/>
      <c r="G763" s="42"/>
      <c r="H763" s="42"/>
      <c r="I763" s="42"/>
      <c r="J763" s="43"/>
      <c r="K763" s="42"/>
      <c r="L763" s="42"/>
      <c r="M763" s="42"/>
      <c r="N763" s="42"/>
      <c r="O763" s="42"/>
    </row>
    <row r="764" spans="2:15" ht="15" x14ac:dyDescent="0.25">
      <c r="B764" s="44"/>
      <c r="D764" s="45"/>
      <c r="E764" s="42"/>
      <c r="F764" s="42"/>
      <c r="G764" s="42"/>
      <c r="H764" s="42"/>
      <c r="I764" s="42"/>
      <c r="J764" s="43"/>
      <c r="K764" s="42"/>
      <c r="L764" s="42"/>
      <c r="M764" s="42"/>
      <c r="N764" s="42"/>
      <c r="O764" s="42"/>
    </row>
    <row r="765" spans="2:15" ht="15" x14ac:dyDescent="0.25">
      <c r="B765" s="44"/>
      <c r="D765" s="45"/>
      <c r="E765" s="42"/>
      <c r="F765" s="42"/>
      <c r="G765" s="42"/>
      <c r="H765" s="42"/>
      <c r="I765" s="42"/>
      <c r="J765" s="43"/>
      <c r="K765" s="42"/>
      <c r="L765" s="42"/>
      <c r="M765" s="42"/>
      <c r="N765" s="42"/>
      <c r="O765" s="42"/>
    </row>
    <row r="766" spans="2:15" ht="15" x14ac:dyDescent="0.25">
      <c r="B766" s="44"/>
      <c r="D766" s="45"/>
      <c r="E766" s="42"/>
      <c r="F766" s="42"/>
      <c r="G766" s="42"/>
      <c r="H766" s="42"/>
      <c r="I766" s="42"/>
      <c r="J766" s="43"/>
      <c r="K766" s="42"/>
      <c r="L766" s="42"/>
      <c r="M766" s="42"/>
      <c r="N766" s="42"/>
      <c r="O766" s="42"/>
    </row>
    <row r="767" spans="2:15" ht="15" x14ac:dyDescent="0.25">
      <c r="B767" s="44"/>
      <c r="D767" s="45"/>
      <c r="E767" s="42"/>
      <c r="F767" s="42"/>
      <c r="G767" s="42"/>
      <c r="H767" s="42"/>
      <c r="I767" s="42"/>
      <c r="J767" s="43"/>
      <c r="K767" s="42"/>
      <c r="L767" s="42"/>
      <c r="M767" s="42"/>
      <c r="N767" s="42"/>
      <c r="O767" s="42"/>
    </row>
    <row r="768" spans="2:15" ht="15" x14ac:dyDescent="0.25">
      <c r="B768" s="44"/>
      <c r="D768" s="45"/>
      <c r="E768" s="42"/>
      <c r="F768" s="42"/>
      <c r="G768" s="42"/>
      <c r="H768" s="42"/>
      <c r="I768" s="42"/>
      <c r="J768" s="43"/>
      <c r="K768" s="42"/>
      <c r="L768" s="42"/>
      <c r="M768" s="42"/>
      <c r="N768" s="42"/>
      <c r="O768" s="42"/>
    </row>
    <row r="769" spans="2:15" ht="15" x14ac:dyDescent="0.25">
      <c r="B769" s="44"/>
      <c r="D769" s="45"/>
      <c r="E769" s="42"/>
      <c r="F769" s="42"/>
      <c r="G769" s="42"/>
      <c r="H769" s="42"/>
      <c r="I769" s="42"/>
      <c r="J769" s="43"/>
      <c r="K769" s="42"/>
      <c r="L769" s="42"/>
      <c r="M769" s="42"/>
      <c r="N769" s="42"/>
      <c r="O769" s="42"/>
    </row>
    <row r="770" spans="2:15" ht="15" x14ac:dyDescent="0.25">
      <c r="B770" s="44"/>
      <c r="D770" s="45"/>
      <c r="E770" s="42"/>
      <c r="F770" s="42"/>
      <c r="G770" s="42"/>
      <c r="H770" s="42"/>
      <c r="I770" s="42"/>
      <c r="J770" s="43"/>
      <c r="K770" s="42"/>
      <c r="L770" s="42"/>
      <c r="M770" s="42"/>
      <c r="N770" s="42"/>
      <c r="O770" s="42"/>
    </row>
    <row r="771" spans="2:15" ht="15" x14ac:dyDescent="0.25">
      <c r="B771" s="44"/>
      <c r="D771" s="45"/>
      <c r="E771" s="42"/>
      <c r="F771" s="42"/>
      <c r="G771" s="42"/>
      <c r="H771" s="42"/>
      <c r="I771" s="42"/>
      <c r="J771" s="43"/>
      <c r="K771" s="42"/>
      <c r="L771" s="42"/>
      <c r="M771" s="42"/>
      <c r="N771" s="42"/>
      <c r="O771" s="42"/>
    </row>
    <row r="772" spans="2:15" ht="15" x14ac:dyDescent="0.25">
      <c r="B772" s="44"/>
      <c r="D772" s="45"/>
      <c r="E772" s="42"/>
      <c r="F772" s="42"/>
      <c r="G772" s="42"/>
      <c r="H772" s="42"/>
      <c r="I772" s="42"/>
      <c r="J772" s="43"/>
      <c r="K772" s="42"/>
      <c r="L772" s="42"/>
      <c r="M772" s="42"/>
      <c r="N772" s="42"/>
      <c r="O772" s="42"/>
    </row>
    <row r="773" spans="2:15" ht="15" x14ac:dyDescent="0.25">
      <c r="B773" s="44"/>
      <c r="D773" s="45"/>
      <c r="E773" s="42"/>
      <c r="F773" s="42"/>
      <c r="G773" s="42"/>
      <c r="H773" s="42"/>
      <c r="I773" s="42"/>
      <c r="J773" s="43"/>
      <c r="K773" s="42"/>
      <c r="L773" s="42"/>
      <c r="M773" s="42"/>
      <c r="N773" s="42"/>
      <c r="O773" s="42"/>
    </row>
    <row r="774" spans="2:15" ht="15" x14ac:dyDescent="0.25">
      <c r="B774" s="44"/>
      <c r="D774" s="45"/>
      <c r="E774" s="42"/>
      <c r="F774" s="42"/>
      <c r="G774" s="42"/>
      <c r="H774" s="42"/>
      <c r="I774" s="42"/>
      <c r="J774" s="43"/>
      <c r="K774" s="42"/>
      <c r="L774" s="42"/>
      <c r="M774" s="42"/>
      <c r="N774" s="42"/>
      <c r="O774" s="42"/>
    </row>
    <row r="775" spans="2:15" ht="15" x14ac:dyDescent="0.25">
      <c r="B775" s="44"/>
      <c r="D775" s="45"/>
      <c r="E775" s="42"/>
      <c r="F775" s="42"/>
      <c r="G775" s="42"/>
      <c r="H775" s="42"/>
      <c r="I775" s="42"/>
      <c r="J775" s="43"/>
      <c r="K775" s="42"/>
      <c r="L775" s="42"/>
      <c r="M775" s="42"/>
      <c r="N775" s="42"/>
      <c r="O775" s="42"/>
    </row>
    <row r="776" spans="2:15" ht="15" x14ac:dyDescent="0.25">
      <c r="B776" s="44"/>
      <c r="D776" s="45"/>
      <c r="E776" s="42"/>
      <c r="F776" s="42"/>
      <c r="G776" s="42"/>
      <c r="H776" s="42"/>
      <c r="I776" s="42"/>
      <c r="J776" s="43"/>
      <c r="K776" s="42"/>
      <c r="L776" s="42"/>
      <c r="M776" s="42"/>
      <c r="N776" s="42"/>
      <c r="O776" s="42"/>
    </row>
    <row r="777" spans="2:15" ht="15" x14ac:dyDescent="0.25">
      <c r="B777" s="44"/>
      <c r="D777" s="45"/>
      <c r="E777" s="42"/>
      <c r="F777" s="42"/>
      <c r="G777" s="42"/>
      <c r="H777" s="42"/>
      <c r="I777" s="42"/>
      <c r="J777" s="43"/>
      <c r="K777" s="42"/>
      <c r="L777" s="42"/>
      <c r="M777" s="42"/>
      <c r="N777" s="42"/>
      <c r="O777" s="42"/>
    </row>
    <row r="778" spans="2:15" ht="15" x14ac:dyDescent="0.25">
      <c r="B778" s="44"/>
      <c r="D778" s="45"/>
      <c r="E778" s="42"/>
      <c r="F778" s="42"/>
      <c r="G778" s="42"/>
      <c r="H778" s="42"/>
      <c r="I778" s="42"/>
      <c r="J778" s="43"/>
      <c r="K778" s="42"/>
      <c r="L778" s="42"/>
      <c r="M778" s="42"/>
      <c r="N778" s="42"/>
      <c r="O778" s="42"/>
    </row>
    <row r="779" spans="2:15" ht="15" x14ac:dyDescent="0.25">
      <c r="B779" s="44"/>
      <c r="D779" s="45"/>
      <c r="E779" s="42"/>
      <c r="F779" s="42"/>
      <c r="G779" s="42"/>
      <c r="H779" s="42"/>
      <c r="I779" s="42"/>
      <c r="J779" s="43"/>
      <c r="K779" s="42"/>
      <c r="L779" s="42"/>
      <c r="M779" s="42"/>
      <c r="N779" s="42"/>
      <c r="O779" s="42"/>
    </row>
    <row r="780" spans="2:15" ht="15" x14ac:dyDescent="0.25">
      <c r="B780" s="44"/>
      <c r="D780" s="45"/>
      <c r="E780" s="42"/>
      <c r="F780" s="42"/>
      <c r="G780" s="42"/>
      <c r="H780" s="42"/>
      <c r="I780" s="42"/>
      <c r="J780" s="43"/>
      <c r="K780" s="42"/>
      <c r="L780" s="42"/>
      <c r="M780" s="42"/>
      <c r="N780" s="42"/>
      <c r="O780" s="42"/>
    </row>
    <row r="781" spans="2:15" ht="15" x14ac:dyDescent="0.25">
      <c r="B781" s="44"/>
      <c r="D781" s="45"/>
      <c r="E781" s="42"/>
      <c r="F781" s="42"/>
      <c r="G781" s="42"/>
      <c r="H781" s="42"/>
      <c r="I781" s="42"/>
      <c r="J781" s="43"/>
      <c r="K781" s="42"/>
      <c r="L781" s="42"/>
      <c r="M781" s="42"/>
      <c r="N781" s="42"/>
      <c r="O781" s="42"/>
    </row>
    <row r="782" spans="2:15" ht="15" x14ac:dyDescent="0.25">
      <c r="B782" s="44"/>
      <c r="D782" s="45"/>
      <c r="E782" s="42"/>
      <c r="F782" s="42"/>
      <c r="G782" s="42"/>
      <c r="H782" s="42"/>
      <c r="I782" s="42"/>
      <c r="J782" s="43"/>
      <c r="K782" s="42"/>
      <c r="L782" s="42"/>
      <c r="M782" s="42"/>
      <c r="N782" s="42"/>
      <c r="O782" s="42"/>
    </row>
    <row r="783" spans="2:15" ht="15" x14ac:dyDescent="0.25">
      <c r="B783" s="44"/>
      <c r="D783" s="45"/>
      <c r="E783" s="42"/>
      <c r="F783" s="42"/>
      <c r="G783" s="42"/>
      <c r="H783" s="42"/>
      <c r="I783" s="42"/>
      <c r="J783" s="43"/>
      <c r="K783" s="42"/>
      <c r="L783" s="42"/>
      <c r="M783" s="42"/>
      <c r="N783" s="42"/>
      <c r="O783" s="42"/>
    </row>
    <row r="784" spans="2:15" ht="15" x14ac:dyDescent="0.25">
      <c r="B784" s="44"/>
      <c r="D784" s="45"/>
      <c r="E784" s="42"/>
      <c r="F784" s="42"/>
      <c r="G784" s="42"/>
      <c r="H784" s="42"/>
      <c r="I784" s="42"/>
      <c r="J784" s="43"/>
      <c r="K784" s="42"/>
      <c r="L784" s="42"/>
      <c r="M784" s="42"/>
      <c r="N784" s="42"/>
      <c r="O784" s="42"/>
    </row>
    <row r="785" spans="2:15" ht="15" x14ac:dyDescent="0.25">
      <c r="B785" s="44"/>
      <c r="D785" s="45"/>
      <c r="E785" s="42"/>
      <c r="F785" s="42"/>
      <c r="G785" s="42"/>
      <c r="H785" s="42"/>
      <c r="I785" s="42"/>
      <c r="J785" s="43"/>
      <c r="K785" s="42"/>
      <c r="L785" s="42"/>
      <c r="M785" s="42"/>
      <c r="N785" s="42"/>
      <c r="O785" s="42"/>
    </row>
    <row r="786" spans="2:15" ht="15" x14ac:dyDescent="0.25">
      <c r="B786" s="44"/>
      <c r="D786" s="45"/>
      <c r="E786" s="42"/>
      <c r="F786" s="42"/>
      <c r="G786" s="42"/>
      <c r="H786" s="42"/>
      <c r="I786" s="42"/>
      <c r="J786" s="43"/>
      <c r="K786" s="42"/>
      <c r="L786" s="42"/>
      <c r="M786" s="42"/>
      <c r="N786" s="42"/>
      <c r="O786" s="42"/>
    </row>
    <row r="787" spans="2:15" ht="15" x14ac:dyDescent="0.25">
      <c r="B787" s="44"/>
      <c r="D787" s="45"/>
      <c r="E787" s="42"/>
      <c r="F787" s="42"/>
      <c r="G787" s="42"/>
      <c r="H787" s="42"/>
      <c r="I787" s="42"/>
      <c r="J787" s="43"/>
      <c r="K787" s="42"/>
      <c r="L787" s="42"/>
      <c r="M787" s="42"/>
      <c r="N787" s="42"/>
      <c r="O787" s="42"/>
    </row>
    <row r="788" spans="2:15" ht="15" x14ac:dyDescent="0.25">
      <c r="B788" s="44"/>
      <c r="D788" s="45"/>
      <c r="E788" s="42"/>
      <c r="F788" s="42"/>
      <c r="G788" s="42"/>
      <c r="H788" s="42"/>
      <c r="I788" s="42"/>
      <c r="J788" s="43"/>
      <c r="K788" s="42"/>
      <c r="L788" s="42"/>
      <c r="M788" s="42"/>
      <c r="N788" s="42"/>
      <c r="O788" s="42"/>
    </row>
    <row r="789" spans="2:15" ht="15" x14ac:dyDescent="0.25">
      <c r="B789" s="44"/>
      <c r="D789" s="45"/>
      <c r="E789" s="42"/>
      <c r="F789" s="42"/>
      <c r="G789" s="42"/>
      <c r="H789" s="42"/>
      <c r="I789" s="42"/>
      <c r="J789" s="43"/>
      <c r="K789" s="42"/>
      <c r="L789" s="42"/>
      <c r="M789" s="42"/>
      <c r="N789" s="42"/>
      <c r="O789" s="42"/>
    </row>
    <row r="790" spans="2:15" ht="15" x14ac:dyDescent="0.25">
      <c r="B790" s="44"/>
      <c r="D790" s="45"/>
      <c r="E790" s="42"/>
      <c r="F790" s="42"/>
      <c r="G790" s="42"/>
      <c r="H790" s="42"/>
      <c r="I790" s="42"/>
      <c r="J790" s="43"/>
      <c r="K790" s="42"/>
      <c r="L790" s="42"/>
      <c r="M790" s="42"/>
      <c r="N790" s="42"/>
      <c r="O790" s="42"/>
    </row>
    <row r="791" spans="2:15" ht="15" x14ac:dyDescent="0.25">
      <c r="B791" s="44"/>
      <c r="D791" s="45"/>
      <c r="E791" s="42"/>
      <c r="F791" s="42"/>
      <c r="G791" s="42"/>
      <c r="H791" s="42"/>
      <c r="I791" s="42"/>
      <c r="J791" s="43"/>
      <c r="K791" s="42"/>
      <c r="L791" s="42"/>
      <c r="M791" s="42"/>
      <c r="N791" s="42"/>
      <c r="O791" s="42"/>
    </row>
    <row r="792" spans="2:15" ht="15" x14ac:dyDescent="0.25">
      <c r="B792" s="44"/>
      <c r="D792" s="45"/>
      <c r="E792" s="42"/>
      <c r="F792" s="42"/>
      <c r="G792" s="42"/>
      <c r="H792" s="42"/>
      <c r="I792" s="42"/>
      <c r="J792" s="43"/>
      <c r="K792" s="42"/>
      <c r="L792" s="42"/>
      <c r="M792" s="42"/>
      <c r="N792" s="42"/>
      <c r="O792" s="42"/>
    </row>
    <row r="793" spans="2:15" ht="15" x14ac:dyDescent="0.25">
      <c r="B793" s="44"/>
      <c r="D793" s="45"/>
      <c r="E793" s="42"/>
      <c r="F793" s="42"/>
      <c r="G793" s="42"/>
      <c r="H793" s="42"/>
      <c r="I793" s="42"/>
      <c r="J793" s="43"/>
      <c r="K793" s="42"/>
      <c r="L793" s="42"/>
      <c r="M793" s="42"/>
      <c r="N793" s="42"/>
      <c r="O793" s="42"/>
    </row>
    <row r="794" spans="2:15" ht="15" x14ac:dyDescent="0.25">
      <c r="B794" s="44"/>
      <c r="D794" s="45"/>
      <c r="E794" s="42"/>
      <c r="F794" s="42"/>
      <c r="G794" s="42"/>
      <c r="H794" s="42"/>
      <c r="I794" s="42"/>
      <c r="J794" s="43"/>
      <c r="K794" s="42"/>
      <c r="L794" s="42"/>
      <c r="M794" s="42"/>
      <c r="N794" s="42"/>
      <c r="O794" s="42"/>
    </row>
    <row r="795" spans="2:15" ht="15" x14ac:dyDescent="0.25">
      <c r="B795" s="44"/>
      <c r="D795" s="45"/>
      <c r="E795" s="42"/>
      <c r="F795" s="42"/>
      <c r="G795" s="42"/>
      <c r="H795" s="42"/>
      <c r="I795" s="42"/>
      <c r="J795" s="43"/>
      <c r="K795" s="42"/>
      <c r="L795" s="42"/>
      <c r="M795" s="42"/>
      <c r="N795" s="42"/>
      <c r="O795" s="42"/>
    </row>
    <row r="796" spans="2:15" ht="15" x14ac:dyDescent="0.25">
      <c r="B796" s="44"/>
      <c r="D796" s="45"/>
      <c r="E796" s="42"/>
      <c r="F796" s="42"/>
      <c r="G796" s="42"/>
      <c r="H796" s="42"/>
      <c r="I796" s="42"/>
      <c r="J796" s="43"/>
      <c r="K796" s="42"/>
      <c r="L796" s="42"/>
      <c r="M796" s="42"/>
      <c r="N796" s="42"/>
      <c r="O796" s="42"/>
    </row>
    <row r="797" spans="2:15" ht="15" x14ac:dyDescent="0.25">
      <c r="B797" s="44"/>
      <c r="D797" s="45"/>
      <c r="E797" s="42"/>
      <c r="F797" s="42"/>
      <c r="G797" s="42"/>
      <c r="H797" s="42"/>
      <c r="I797" s="42"/>
      <c r="J797" s="43"/>
      <c r="K797" s="42"/>
      <c r="L797" s="42"/>
      <c r="M797" s="42"/>
      <c r="N797" s="42"/>
      <c r="O797" s="42"/>
    </row>
    <row r="798" spans="2:15" ht="15" x14ac:dyDescent="0.25">
      <c r="B798" s="44"/>
      <c r="D798" s="45"/>
      <c r="E798" s="42"/>
      <c r="F798" s="42"/>
      <c r="G798" s="42"/>
      <c r="H798" s="42"/>
      <c r="I798" s="42"/>
      <c r="J798" s="43"/>
      <c r="K798" s="42"/>
      <c r="L798" s="42"/>
      <c r="M798" s="42"/>
      <c r="N798" s="42"/>
      <c r="O798" s="42"/>
    </row>
    <row r="799" spans="2:15" ht="15" x14ac:dyDescent="0.25">
      <c r="B799" s="44"/>
      <c r="D799" s="45"/>
      <c r="E799" s="42"/>
      <c r="F799" s="42"/>
      <c r="G799" s="42"/>
      <c r="H799" s="42"/>
      <c r="I799" s="42"/>
      <c r="J799" s="43"/>
      <c r="K799" s="42"/>
      <c r="L799" s="42"/>
      <c r="M799" s="42"/>
      <c r="N799" s="42"/>
      <c r="O799" s="42"/>
    </row>
    <row r="800" spans="2:15" ht="15" x14ac:dyDescent="0.25">
      <c r="B800" s="44"/>
      <c r="D800" s="45"/>
      <c r="E800" s="42"/>
      <c r="F800" s="42"/>
      <c r="G800" s="42"/>
      <c r="H800" s="42"/>
      <c r="I800" s="42"/>
      <c r="J800" s="43"/>
      <c r="K800" s="42"/>
      <c r="L800" s="42"/>
      <c r="M800" s="42"/>
      <c r="N800" s="42"/>
      <c r="O800" s="42"/>
    </row>
    <row r="801" spans="2:15" ht="15" x14ac:dyDescent="0.25">
      <c r="B801" s="44"/>
      <c r="D801" s="45"/>
      <c r="E801" s="42"/>
      <c r="F801" s="42"/>
      <c r="G801" s="42"/>
      <c r="H801" s="42"/>
      <c r="I801" s="42"/>
      <c r="J801" s="43"/>
      <c r="K801" s="42"/>
      <c r="L801" s="42"/>
      <c r="M801" s="42"/>
      <c r="N801" s="42"/>
      <c r="O801" s="42"/>
    </row>
    <row r="802" spans="2:15" ht="15" x14ac:dyDescent="0.25">
      <c r="B802" s="44"/>
      <c r="D802" s="45"/>
      <c r="E802" s="42"/>
      <c r="F802" s="42"/>
      <c r="G802" s="42"/>
      <c r="H802" s="42"/>
      <c r="I802" s="42"/>
      <c r="J802" s="43"/>
      <c r="K802" s="42"/>
      <c r="L802" s="42"/>
      <c r="M802" s="42"/>
      <c r="N802" s="42"/>
      <c r="O802" s="42"/>
    </row>
    <row r="803" spans="2:15" ht="15" x14ac:dyDescent="0.25">
      <c r="B803" s="44"/>
      <c r="D803" s="45"/>
      <c r="E803" s="42"/>
      <c r="F803" s="42"/>
      <c r="G803" s="42"/>
      <c r="H803" s="42"/>
      <c r="I803" s="42"/>
      <c r="J803" s="43"/>
      <c r="K803" s="42"/>
      <c r="L803" s="42"/>
      <c r="M803" s="42"/>
      <c r="N803" s="42"/>
      <c r="O803" s="42"/>
    </row>
    <row r="804" spans="2:15" ht="15" x14ac:dyDescent="0.25">
      <c r="B804" s="44"/>
      <c r="D804" s="45"/>
      <c r="E804" s="42"/>
      <c r="F804" s="42"/>
      <c r="G804" s="42"/>
      <c r="H804" s="42"/>
      <c r="I804" s="42"/>
      <c r="J804" s="43"/>
      <c r="K804" s="42"/>
      <c r="L804" s="42"/>
      <c r="M804" s="42"/>
      <c r="N804" s="42"/>
      <c r="O804" s="42"/>
    </row>
    <row r="805" spans="2:15" ht="15" x14ac:dyDescent="0.25">
      <c r="B805" s="44"/>
      <c r="D805" s="45"/>
      <c r="E805" s="42"/>
      <c r="F805" s="42"/>
      <c r="G805" s="42"/>
      <c r="H805" s="42"/>
      <c r="I805" s="42"/>
      <c r="J805" s="43"/>
      <c r="K805" s="42"/>
      <c r="L805" s="42"/>
      <c r="M805" s="42"/>
      <c r="N805" s="42"/>
      <c r="O805" s="42"/>
    </row>
    <row r="806" spans="2:15" ht="15" x14ac:dyDescent="0.25">
      <c r="B806" s="44"/>
      <c r="D806" s="45"/>
      <c r="E806" s="42"/>
      <c r="F806" s="42"/>
      <c r="G806" s="42"/>
      <c r="H806" s="42"/>
      <c r="I806" s="42"/>
      <c r="J806" s="43"/>
      <c r="K806" s="42"/>
      <c r="L806" s="42"/>
      <c r="M806" s="42"/>
      <c r="N806" s="42"/>
      <c r="O806" s="42"/>
    </row>
    <row r="807" spans="2:15" ht="15" x14ac:dyDescent="0.25">
      <c r="B807" s="44"/>
      <c r="D807" s="45"/>
      <c r="E807" s="42"/>
      <c r="F807" s="42"/>
      <c r="G807" s="42"/>
      <c r="H807" s="42"/>
      <c r="I807" s="42"/>
      <c r="J807" s="43"/>
      <c r="K807" s="42"/>
      <c r="L807" s="42"/>
      <c r="M807" s="42"/>
      <c r="N807" s="42"/>
      <c r="O807" s="42"/>
    </row>
    <row r="808" spans="2:15" ht="15" x14ac:dyDescent="0.25">
      <c r="B808" s="44"/>
      <c r="D808" s="45"/>
      <c r="E808" s="42"/>
      <c r="F808" s="42"/>
      <c r="G808" s="42"/>
      <c r="H808" s="42"/>
      <c r="I808" s="42"/>
      <c r="J808" s="43"/>
      <c r="K808" s="42"/>
      <c r="L808" s="42"/>
      <c r="M808" s="42"/>
      <c r="N808" s="42"/>
      <c r="O808" s="42"/>
    </row>
    <row r="809" spans="2:15" ht="15" x14ac:dyDescent="0.25">
      <c r="B809" s="44"/>
      <c r="D809" s="45"/>
      <c r="E809" s="42"/>
      <c r="F809" s="42"/>
      <c r="G809" s="42"/>
      <c r="H809" s="42"/>
      <c r="I809" s="42"/>
      <c r="J809" s="43"/>
      <c r="K809" s="42"/>
      <c r="L809" s="42"/>
      <c r="M809" s="42"/>
      <c r="N809" s="42"/>
      <c r="O809" s="42"/>
    </row>
    <row r="810" spans="2:15" ht="15" x14ac:dyDescent="0.25">
      <c r="B810" s="44"/>
      <c r="D810" s="45"/>
      <c r="E810" s="42"/>
      <c r="F810" s="42"/>
      <c r="G810" s="42"/>
      <c r="H810" s="42"/>
      <c r="I810" s="42"/>
      <c r="J810" s="43"/>
      <c r="K810" s="42"/>
      <c r="L810" s="42"/>
      <c r="M810" s="42"/>
      <c r="N810" s="42"/>
      <c r="O810" s="42"/>
    </row>
    <row r="811" spans="2:15" ht="15" x14ac:dyDescent="0.25">
      <c r="B811" s="44"/>
      <c r="D811" s="45"/>
      <c r="E811" s="42"/>
      <c r="F811" s="42"/>
      <c r="G811" s="42"/>
      <c r="H811" s="42"/>
      <c r="I811" s="42"/>
      <c r="J811" s="43"/>
      <c r="K811" s="42"/>
      <c r="L811" s="42"/>
      <c r="M811" s="42"/>
      <c r="N811" s="42"/>
      <c r="O811" s="42"/>
    </row>
    <row r="812" spans="2:15" ht="15" x14ac:dyDescent="0.25">
      <c r="B812" s="44"/>
      <c r="D812" s="45"/>
      <c r="E812" s="42"/>
      <c r="F812" s="42"/>
      <c r="G812" s="42"/>
      <c r="H812" s="42"/>
      <c r="I812" s="42"/>
      <c r="J812" s="43"/>
      <c r="K812" s="42"/>
      <c r="L812" s="42"/>
      <c r="M812" s="42"/>
      <c r="N812" s="42"/>
      <c r="O812" s="42"/>
    </row>
    <row r="813" spans="2:15" ht="15" x14ac:dyDescent="0.25">
      <c r="B813" s="44"/>
      <c r="D813" s="45"/>
      <c r="E813" s="42"/>
      <c r="F813" s="42"/>
      <c r="G813" s="42"/>
      <c r="H813" s="42"/>
      <c r="I813" s="42"/>
      <c r="J813" s="43"/>
      <c r="K813" s="42"/>
      <c r="L813" s="42"/>
      <c r="M813" s="42"/>
      <c r="N813" s="42"/>
      <c r="O813" s="42"/>
    </row>
    <row r="814" spans="2:15" ht="15" x14ac:dyDescent="0.25">
      <c r="B814" s="44"/>
      <c r="D814" s="45"/>
      <c r="E814" s="42"/>
      <c r="F814" s="42"/>
      <c r="G814" s="42"/>
      <c r="H814" s="42"/>
      <c r="I814" s="42"/>
      <c r="J814" s="43"/>
      <c r="K814" s="42"/>
      <c r="L814" s="42"/>
      <c r="M814" s="42"/>
      <c r="N814" s="42"/>
      <c r="O814" s="42"/>
    </row>
    <row r="815" spans="2:15" ht="15" x14ac:dyDescent="0.25">
      <c r="B815" s="44"/>
      <c r="D815" s="45"/>
      <c r="E815" s="42"/>
      <c r="F815" s="42"/>
      <c r="G815" s="42"/>
      <c r="H815" s="42"/>
      <c r="I815" s="42"/>
      <c r="J815" s="43"/>
      <c r="K815" s="42"/>
      <c r="L815" s="42"/>
      <c r="M815" s="42"/>
      <c r="N815" s="42"/>
      <c r="O815" s="42"/>
    </row>
    <row r="816" spans="2:15" ht="15" x14ac:dyDescent="0.25">
      <c r="B816" s="44"/>
      <c r="D816" s="45"/>
      <c r="E816" s="42"/>
      <c r="F816" s="42"/>
      <c r="G816" s="42"/>
      <c r="H816" s="42"/>
      <c r="I816" s="42"/>
      <c r="L816" s="42"/>
      <c r="M816" s="42"/>
      <c r="N816" s="42"/>
      <c r="O816" s="42"/>
    </row>
    <row r="817" spans="2:15" ht="15" x14ac:dyDescent="0.25">
      <c r="B817" s="44"/>
      <c r="D817" s="45"/>
      <c r="E817" s="42"/>
      <c r="F817" s="42"/>
      <c r="G817" s="42"/>
      <c r="H817" s="42"/>
      <c r="I817" s="42"/>
      <c r="L817" s="42"/>
      <c r="M817" s="42"/>
      <c r="N817" s="42"/>
      <c r="O817" s="42"/>
    </row>
    <row r="818" spans="2:15" ht="15" x14ac:dyDescent="0.25">
      <c r="B818" s="44"/>
      <c r="D818" s="45"/>
      <c r="E818" s="42"/>
      <c r="F818" s="42"/>
      <c r="G818" s="42"/>
      <c r="H818" s="42"/>
      <c r="I818" s="42"/>
      <c r="L818" s="42"/>
      <c r="M818" s="42"/>
      <c r="N818" s="42"/>
      <c r="O818" s="42"/>
    </row>
  </sheetData>
  <mergeCells count="8">
    <mergeCell ref="A1:F1"/>
    <mergeCell ref="B10:D10"/>
    <mergeCell ref="B3:B6"/>
    <mergeCell ref="C3:C6"/>
    <mergeCell ref="D5:D6"/>
    <mergeCell ref="B7:B9"/>
    <mergeCell ref="C7:C9"/>
    <mergeCell ref="D8:D9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14116-D4EE-4B69-B875-9A6265F20AA2}">
  <dimension ref="A1:E4"/>
  <sheetViews>
    <sheetView showGridLines="0" zoomScale="112" zoomScaleNormal="112" workbookViewId="0">
      <pane xSplit="2" ySplit="1" topLeftCell="C2" activePane="bottomRight" state="frozen"/>
      <selection activeCell="P13" sqref="P13:P27"/>
      <selection pane="topRight" activeCell="P13" sqref="P13:P27"/>
      <selection pane="bottomLeft" activeCell="P13" sqref="P13:P27"/>
      <selection pane="bottomRight" activeCell="C3" sqref="C3"/>
    </sheetView>
  </sheetViews>
  <sheetFormatPr defaultColWidth="7.75" defaultRowHeight="16.5" x14ac:dyDescent="0.3"/>
  <cols>
    <col min="1" max="1" width="5" style="106" bestFit="1" customWidth="1"/>
    <col min="2" max="2" width="21.625" style="106" bestFit="1" customWidth="1"/>
    <col min="3" max="3" width="12" style="112" bestFit="1" customWidth="1"/>
    <col min="4" max="4" width="13.125" style="112" bestFit="1" customWidth="1"/>
    <col min="5" max="5" width="12" style="112" bestFit="1" customWidth="1"/>
    <col min="6" max="13" width="14.5" style="106" customWidth="1"/>
    <col min="14" max="16384" width="7.75" style="106"/>
  </cols>
  <sheetData>
    <row r="1" spans="1:5" ht="33" x14ac:dyDescent="0.3">
      <c r="A1" s="103" t="s">
        <v>46</v>
      </c>
      <c r="B1" s="104" t="s">
        <v>47</v>
      </c>
      <c r="C1" s="105" t="s">
        <v>48</v>
      </c>
      <c r="D1" s="105" t="s">
        <v>49</v>
      </c>
      <c r="E1" s="105" t="s">
        <v>59</v>
      </c>
    </row>
    <row r="2" spans="1:5" x14ac:dyDescent="0.3">
      <c r="A2" s="107">
        <v>1</v>
      </c>
      <c r="B2" s="108" t="s">
        <v>82</v>
      </c>
      <c r="C2" s="109">
        <v>7500000</v>
      </c>
      <c r="D2" s="109">
        <v>0</v>
      </c>
      <c r="E2" s="109">
        <f t="shared" ref="E2" si="0">C2-D2</f>
        <v>7500000</v>
      </c>
    </row>
    <row r="3" spans="1:5" x14ac:dyDescent="0.3">
      <c r="A3" s="107"/>
      <c r="B3" s="110" t="s">
        <v>32</v>
      </c>
      <c r="C3" s="111">
        <f>SUM(C2:C2)</f>
        <v>7500000</v>
      </c>
      <c r="D3" s="111">
        <f>SUM(D2:D2)</f>
        <v>0</v>
      </c>
      <c r="E3" s="111">
        <f>SUM(E2:E2)</f>
        <v>7500000</v>
      </c>
    </row>
    <row r="4" spans="1:5" x14ac:dyDescent="0.3">
      <c r="A4" s="145" t="s">
        <v>83</v>
      </c>
      <c r="B4" s="145"/>
      <c r="C4" s="145"/>
      <c r="D4" s="145"/>
      <c r="E4" s="145"/>
    </row>
  </sheetData>
  <mergeCells count="1">
    <mergeCell ref="A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6F588-9B0E-427C-AD46-3683F09226FB}">
  <dimension ref="A1:O976"/>
  <sheetViews>
    <sheetView topLeftCell="A41" zoomScaleNormal="100" workbookViewId="0">
      <selection activeCell="A55" sqref="A55:H61"/>
    </sheetView>
  </sheetViews>
  <sheetFormatPr defaultColWidth="12.625" defaultRowHeight="15" customHeight="1" x14ac:dyDescent="0.3"/>
  <cols>
    <col min="1" max="1" width="3.375" style="99" bestFit="1" customWidth="1"/>
    <col min="2" max="2" width="11.25" style="99" bestFit="1" customWidth="1"/>
    <col min="3" max="3" width="11.25" style="101" bestFit="1" customWidth="1"/>
    <col min="4" max="4" width="11.125" style="101" bestFit="1" customWidth="1"/>
    <col min="5" max="5" width="12" style="101" bestFit="1" customWidth="1"/>
    <col min="6" max="6" width="13.125" style="101" bestFit="1" customWidth="1"/>
    <col min="7" max="7" width="9" style="101" bestFit="1" customWidth="1"/>
    <col min="8" max="8" width="13.125" style="101" bestFit="1" customWidth="1"/>
    <col min="9" max="9" width="9.375" style="101" bestFit="1" customWidth="1"/>
    <col min="10" max="10" width="15.625" style="101" bestFit="1" customWidth="1"/>
    <col min="11" max="11" width="15.625" style="99" bestFit="1" customWidth="1"/>
    <col min="12" max="12" width="10.875" style="99" bestFit="1" customWidth="1"/>
    <col min="13" max="13" width="13.125" style="99" bestFit="1" customWidth="1"/>
    <col min="14" max="14" width="8.875" style="99" bestFit="1" customWidth="1"/>
    <col min="15" max="15" width="12.25" style="99" bestFit="1" customWidth="1"/>
    <col min="16" max="19" width="7.625" style="99" customWidth="1"/>
    <col min="20" max="16384" width="12.625" style="99"/>
  </cols>
  <sheetData>
    <row r="1" spans="1:15" ht="15.75" customHeight="1" x14ac:dyDescent="0.3">
      <c r="A1" s="148" t="s">
        <v>86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5" s="100" customFormat="1" ht="36.75" customHeight="1" x14ac:dyDescent="0.2">
      <c r="A2" s="52" t="s">
        <v>25</v>
      </c>
      <c r="B2" s="52" t="s">
        <v>34</v>
      </c>
      <c r="C2" s="53" t="s">
        <v>56</v>
      </c>
      <c r="D2" s="53" t="s">
        <v>87</v>
      </c>
      <c r="E2" s="53" t="s">
        <v>92</v>
      </c>
      <c r="F2" s="53" t="s">
        <v>88</v>
      </c>
      <c r="G2" s="53" t="s">
        <v>89</v>
      </c>
      <c r="H2" s="53" t="s">
        <v>90</v>
      </c>
      <c r="I2" s="53" t="s">
        <v>53</v>
      </c>
      <c r="J2" s="53" t="s">
        <v>23</v>
      </c>
      <c r="K2" s="53" t="s">
        <v>57</v>
      </c>
      <c r="L2" s="53" t="s">
        <v>133</v>
      </c>
      <c r="M2" s="53" t="s">
        <v>134</v>
      </c>
      <c r="N2" s="53" t="s">
        <v>135</v>
      </c>
      <c r="O2" s="53" t="s">
        <v>136</v>
      </c>
    </row>
    <row r="3" spans="1:15" ht="15.75" customHeight="1" x14ac:dyDescent="0.3">
      <c r="A3" s="51">
        <v>1</v>
      </c>
      <c r="B3" s="51" t="s">
        <v>60</v>
      </c>
      <c r="C3" s="63">
        <v>0</v>
      </c>
      <c r="D3" s="63">
        <v>0</v>
      </c>
      <c r="E3" s="63">
        <f>33.62+17.57</f>
        <v>51.19</v>
      </c>
      <c r="F3" s="63">
        <v>0</v>
      </c>
      <c r="G3" s="63">
        <v>0</v>
      </c>
      <c r="H3" s="63">
        <v>0</v>
      </c>
      <c r="I3" s="63">
        <v>466.04</v>
      </c>
      <c r="J3" s="63">
        <f t="shared" ref="J3:J21" si="0">SUM(C3:I3)</f>
        <v>517.23</v>
      </c>
      <c r="K3" s="55">
        <f>J3*10.764</f>
        <v>5567.4637199999997</v>
      </c>
      <c r="L3" s="55">
        <v>30000</v>
      </c>
      <c r="M3" s="55">
        <f>L3*J3</f>
        <v>15516900</v>
      </c>
      <c r="N3" s="94">
        <v>0.5</v>
      </c>
      <c r="O3" s="55">
        <f>M3*N3</f>
        <v>7758450</v>
      </c>
    </row>
    <row r="4" spans="1:15" ht="15.75" customHeight="1" x14ac:dyDescent="0.3">
      <c r="A4" s="51">
        <v>2</v>
      </c>
      <c r="B4" s="51" t="s">
        <v>54</v>
      </c>
      <c r="C4" s="63">
        <v>0</v>
      </c>
      <c r="D4" s="63">
        <v>0</v>
      </c>
      <c r="E4" s="63">
        <f>45.72+33.62+17.57+17.57</f>
        <v>114.47999999999999</v>
      </c>
      <c r="F4" s="63">
        <v>0</v>
      </c>
      <c r="G4" s="63">
        <v>0</v>
      </c>
      <c r="H4" s="63">
        <v>0</v>
      </c>
      <c r="I4" s="63">
        <f>240.18+466.04+33.3</f>
        <v>739.52</v>
      </c>
      <c r="J4" s="63">
        <f t="shared" si="0"/>
        <v>854</v>
      </c>
      <c r="K4" s="55">
        <f t="shared" ref="K4:K21" si="1">J4*10.764</f>
        <v>9192.4560000000001</v>
      </c>
      <c r="L4" s="55">
        <v>30000</v>
      </c>
      <c r="M4" s="55">
        <f t="shared" ref="M4:M21" si="2">L4*J4</f>
        <v>25620000</v>
      </c>
      <c r="N4" s="94">
        <v>0.5</v>
      </c>
      <c r="O4" s="55">
        <f t="shared" ref="O4:O23" si="3">M4*N4</f>
        <v>12810000</v>
      </c>
    </row>
    <row r="5" spans="1:15" ht="33" x14ac:dyDescent="0.3">
      <c r="A5" s="51">
        <v>3</v>
      </c>
      <c r="B5" s="51" t="s">
        <v>84</v>
      </c>
      <c r="C5" s="63">
        <v>164.24</v>
      </c>
      <c r="D5" s="63">
        <v>15.85</v>
      </c>
      <c r="E5" s="63">
        <f>51.74+17.57</f>
        <v>69.31</v>
      </c>
      <c r="F5" s="63">
        <v>19.190000000000001</v>
      </c>
      <c r="G5" s="63">
        <v>12.83</v>
      </c>
      <c r="H5" s="63">
        <v>0</v>
      </c>
      <c r="I5" s="63">
        <v>610.12</v>
      </c>
      <c r="J5" s="63">
        <f t="shared" si="0"/>
        <v>891.54</v>
      </c>
      <c r="K5" s="55">
        <f t="shared" si="1"/>
        <v>9596.5365599999986</v>
      </c>
      <c r="L5" s="55">
        <v>30000</v>
      </c>
      <c r="M5" s="55">
        <f t="shared" si="2"/>
        <v>26746200</v>
      </c>
      <c r="N5" s="94">
        <v>0.5</v>
      </c>
      <c r="O5" s="55">
        <f t="shared" si="3"/>
        <v>13373100</v>
      </c>
    </row>
    <row r="6" spans="1:15" ht="33" x14ac:dyDescent="0.3">
      <c r="A6" s="51">
        <v>4</v>
      </c>
      <c r="B6" s="51" t="s">
        <v>85</v>
      </c>
      <c r="C6" s="63">
        <v>225.09</v>
      </c>
      <c r="D6" s="63">
        <v>21.86</v>
      </c>
      <c r="E6" s="63">
        <f>53.96+17.57</f>
        <v>71.53</v>
      </c>
      <c r="F6" s="63">
        <v>27.58</v>
      </c>
      <c r="G6" s="63">
        <v>13.95</v>
      </c>
      <c r="H6" s="63">
        <v>0</v>
      </c>
      <c r="I6" s="63">
        <v>91.42</v>
      </c>
      <c r="J6" s="63">
        <f t="shared" si="0"/>
        <v>451.43</v>
      </c>
      <c r="K6" s="55">
        <f t="shared" si="1"/>
        <v>4859.1925199999996</v>
      </c>
      <c r="L6" s="55">
        <v>30000</v>
      </c>
      <c r="M6" s="55">
        <f t="shared" si="2"/>
        <v>13542900</v>
      </c>
      <c r="N6" s="94">
        <v>0</v>
      </c>
      <c r="O6" s="55">
        <f t="shared" si="3"/>
        <v>0</v>
      </c>
    </row>
    <row r="7" spans="1:15" ht="15.75" customHeight="1" x14ac:dyDescent="0.3">
      <c r="A7" s="51">
        <v>5</v>
      </c>
      <c r="B7" s="51" t="s">
        <v>63</v>
      </c>
      <c r="C7" s="63">
        <v>307.79000000000002</v>
      </c>
      <c r="D7" s="63">
        <v>30.58</v>
      </c>
      <c r="E7" s="63">
        <f t="shared" ref="E7:E20" si="4">53.96+17.57</f>
        <v>71.53</v>
      </c>
      <c r="F7" s="63">
        <v>35.99</v>
      </c>
      <c r="G7" s="63">
        <v>24.09</v>
      </c>
      <c r="H7" s="63">
        <v>0</v>
      </c>
      <c r="I7" s="63">
        <v>0</v>
      </c>
      <c r="J7" s="63">
        <f t="shared" si="0"/>
        <v>469.97999999999996</v>
      </c>
      <c r="K7" s="55">
        <f t="shared" si="1"/>
        <v>5058.8647199999996</v>
      </c>
      <c r="L7" s="55">
        <v>30000</v>
      </c>
      <c r="M7" s="55">
        <f t="shared" si="2"/>
        <v>14099399.999999998</v>
      </c>
      <c r="N7" s="94">
        <v>0</v>
      </c>
      <c r="O7" s="55">
        <f t="shared" si="3"/>
        <v>0</v>
      </c>
    </row>
    <row r="8" spans="1:15" ht="15.75" customHeight="1" x14ac:dyDescent="0.3">
      <c r="A8" s="51">
        <v>6</v>
      </c>
      <c r="B8" s="51" t="s">
        <v>64</v>
      </c>
      <c r="C8" s="63">
        <v>307.79000000000002</v>
      </c>
      <c r="D8" s="63">
        <v>30.58</v>
      </c>
      <c r="E8" s="63">
        <f t="shared" si="4"/>
        <v>71.53</v>
      </c>
      <c r="F8" s="63">
        <v>36.31</v>
      </c>
      <c r="G8" s="63">
        <v>23.06</v>
      </c>
      <c r="H8" s="63">
        <v>23.478999999999999</v>
      </c>
      <c r="I8" s="63">
        <v>0</v>
      </c>
      <c r="J8" s="63">
        <f t="shared" si="0"/>
        <v>492.74899999999997</v>
      </c>
      <c r="K8" s="55">
        <f t="shared" si="1"/>
        <v>5303.9502359999997</v>
      </c>
      <c r="L8" s="55">
        <v>30000</v>
      </c>
      <c r="M8" s="55">
        <f t="shared" si="2"/>
        <v>14782469.999999998</v>
      </c>
      <c r="N8" s="94">
        <v>0</v>
      </c>
      <c r="O8" s="55">
        <f t="shared" si="3"/>
        <v>0</v>
      </c>
    </row>
    <row r="9" spans="1:15" ht="15.75" customHeight="1" x14ac:dyDescent="0.3">
      <c r="A9" s="51">
        <v>7</v>
      </c>
      <c r="B9" s="51" t="s">
        <v>65</v>
      </c>
      <c r="C9" s="63">
        <v>307.79000000000002</v>
      </c>
      <c r="D9" s="63">
        <v>30.58</v>
      </c>
      <c r="E9" s="63">
        <f t="shared" si="4"/>
        <v>71.53</v>
      </c>
      <c r="F9" s="63">
        <v>35.99</v>
      </c>
      <c r="G9" s="63">
        <v>24.09</v>
      </c>
      <c r="H9" s="63">
        <v>0</v>
      </c>
      <c r="I9" s="63">
        <v>0</v>
      </c>
      <c r="J9" s="63">
        <f t="shared" si="0"/>
        <v>469.97999999999996</v>
      </c>
      <c r="K9" s="55">
        <f t="shared" si="1"/>
        <v>5058.8647199999996</v>
      </c>
      <c r="L9" s="55">
        <v>30000</v>
      </c>
      <c r="M9" s="55">
        <f t="shared" si="2"/>
        <v>14099399.999999998</v>
      </c>
      <c r="N9" s="94">
        <v>0</v>
      </c>
      <c r="O9" s="55">
        <f t="shared" si="3"/>
        <v>0</v>
      </c>
    </row>
    <row r="10" spans="1:15" ht="15.75" customHeight="1" x14ac:dyDescent="0.3">
      <c r="A10" s="51">
        <v>8</v>
      </c>
      <c r="B10" s="51" t="s">
        <v>66</v>
      </c>
      <c r="C10" s="63">
        <v>307.79000000000002</v>
      </c>
      <c r="D10" s="63">
        <v>30.58</v>
      </c>
      <c r="E10" s="63">
        <f t="shared" si="4"/>
        <v>71.53</v>
      </c>
      <c r="F10" s="63">
        <v>36.31</v>
      </c>
      <c r="G10" s="63">
        <v>23.06</v>
      </c>
      <c r="H10" s="63">
        <v>23.478999999999999</v>
      </c>
      <c r="I10" s="63">
        <v>0</v>
      </c>
      <c r="J10" s="63">
        <f t="shared" si="0"/>
        <v>492.74899999999997</v>
      </c>
      <c r="K10" s="55">
        <f t="shared" si="1"/>
        <v>5303.9502359999997</v>
      </c>
      <c r="L10" s="55">
        <v>30000</v>
      </c>
      <c r="M10" s="55">
        <f t="shared" si="2"/>
        <v>14782469.999999998</v>
      </c>
      <c r="N10" s="94">
        <v>0</v>
      </c>
      <c r="O10" s="55">
        <f t="shared" si="3"/>
        <v>0</v>
      </c>
    </row>
    <row r="11" spans="1:15" ht="15.75" customHeight="1" x14ac:dyDescent="0.3">
      <c r="A11" s="51">
        <v>9</v>
      </c>
      <c r="B11" s="51" t="s">
        <v>67</v>
      </c>
      <c r="C11" s="63">
        <v>307.79000000000002</v>
      </c>
      <c r="D11" s="63">
        <v>30.58</v>
      </c>
      <c r="E11" s="63">
        <f t="shared" si="4"/>
        <v>71.53</v>
      </c>
      <c r="F11" s="63">
        <v>35.99</v>
      </c>
      <c r="G11" s="63">
        <v>24.09</v>
      </c>
      <c r="H11" s="63">
        <v>0</v>
      </c>
      <c r="I11" s="63">
        <v>0</v>
      </c>
      <c r="J11" s="63">
        <f t="shared" si="0"/>
        <v>469.97999999999996</v>
      </c>
      <c r="K11" s="55">
        <f t="shared" si="1"/>
        <v>5058.8647199999996</v>
      </c>
      <c r="L11" s="55">
        <v>30000</v>
      </c>
      <c r="M11" s="55">
        <f t="shared" si="2"/>
        <v>14099399.999999998</v>
      </c>
      <c r="N11" s="94">
        <v>0</v>
      </c>
      <c r="O11" s="55">
        <f t="shared" si="3"/>
        <v>0</v>
      </c>
    </row>
    <row r="12" spans="1:15" ht="15.75" customHeight="1" x14ac:dyDescent="0.3">
      <c r="A12" s="51">
        <v>10</v>
      </c>
      <c r="B12" s="51" t="s">
        <v>68</v>
      </c>
      <c r="C12" s="63">
        <v>307.79000000000002</v>
      </c>
      <c r="D12" s="63">
        <v>30.58</v>
      </c>
      <c r="E12" s="63">
        <f t="shared" si="4"/>
        <v>71.53</v>
      </c>
      <c r="F12" s="63">
        <v>36.31</v>
      </c>
      <c r="G12" s="63">
        <v>23.06</v>
      </c>
      <c r="H12" s="63">
        <v>23.478999999999999</v>
      </c>
      <c r="I12" s="63">
        <v>0</v>
      </c>
      <c r="J12" s="63">
        <f t="shared" si="0"/>
        <v>492.74899999999997</v>
      </c>
      <c r="K12" s="55">
        <f t="shared" si="1"/>
        <v>5303.9502359999997</v>
      </c>
      <c r="L12" s="55">
        <v>30000</v>
      </c>
      <c r="M12" s="55">
        <f t="shared" si="2"/>
        <v>14782469.999999998</v>
      </c>
      <c r="N12" s="94">
        <v>0</v>
      </c>
      <c r="O12" s="55">
        <f t="shared" si="3"/>
        <v>0</v>
      </c>
    </row>
    <row r="13" spans="1:15" ht="15.75" customHeight="1" x14ac:dyDescent="0.3">
      <c r="A13" s="51">
        <v>11</v>
      </c>
      <c r="B13" s="51" t="s">
        <v>69</v>
      </c>
      <c r="C13" s="63">
        <v>307.79000000000002</v>
      </c>
      <c r="D13" s="63">
        <v>30.58</v>
      </c>
      <c r="E13" s="63">
        <f t="shared" si="4"/>
        <v>71.53</v>
      </c>
      <c r="F13" s="63">
        <v>35.99</v>
      </c>
      <c r="G13" s="63">
        <v>24.09</v>
      </c>
      <c r="H13" s="63">
        <v>0</v>
      </c>
      <c r="I13" s="63">
        <v>0</v>
      </c>
      <c r="J13" s="63">
        <f t="shared" si="0"/>
        <v>469.97999999999996</v>
      </c>
      <c r="K13" s="55">
        <f t="shared" si="1"/>
        <v>5058.8647199999996</v>
      </c>
      <c r="L13" s="55">
        <v>30000</v>
      </c>
      <c r="M13" s="55">
        <f t="shared" si="2"/>
        <v>14099399.999999998</v>
      </c>
      <c r="N13" s="94">
        <v>0</v>
      </c>
      <c r="O13" s="55">
        <f t="shared" si="3"/>
        <v>0</v>
      </c>
    </row>
    <row r="14" spans="1:15" ht="15.75" customHeight="1" x14ac:dyDescent="0.3">
      <c r="A14" s="51">
        <v>12</v>
      </c>
      <c r="B14" s="51" t="s">
        <v>70</v>
      </c>
      <c r="C14" s="63">
        <v>307.79000000000002</v>
      </c>
      <c r="D14" s="63">
        <v>30.58</v>
      </c>
      <c r="E14" s="63">
        <f t="shared" si="4"/>
        <v>71.53</v>
      </c>
      <c r="F14" s="63">
        <v>36.31</v>
      </c>
      <c r="G14" s="63">
        <v>23.06</v>
      </c>
      <c r="H14" s="63">
        <v>23.478999999999999</v>
      </c>
      <c r="I14" s="63">
        <v>0</v>
      </c>
      <c r="J14" s="63">
        <f t="shared" si="0"/>
        <v>492.74899999999997</v>
      </c>
      <c r="K14" s="55">
        <f t="shared" si="1"/>
        <v>5303.9502359999997</v>
      </c>
      <c r="L14" s="55">
        <v>30000</v>
      </c>
      <c r="M14" s="55">
        <f t="shared" si="2"/>
        <v>14782469.999999998</v>
      </c>
      <c r="N14" s="94">
        <v>0</v>
      </c>
      <c r="O14" s="55">
        <f t="shared" si="3"/>
        <v>0</v>
      </c>
    </row>
    <row r="15" spans="1:15" ht="15.75" customHeight="1" x14ac:dyDescent="0.3">
      <c r="A15" s="51">
        <v>13</v>
      </c>
      <c r="B15" s="51" t="s">
        <v>71</v>
      </c>
      <c r="C15" s="63">
        <v>307.79000000000002</v>
      </c>
      <c r="D15" s="63">
        <v>30.58</v>
      </c>
      <c r="E15" s="63">
        <f t="shared" si="4"/>
        <v>71.53</v>
      </c>
      <c r="F15" s="63">
        <v>35.99</v>
      </c>
      <c r="G15" s="63">
        <v>24.09</v>
      </c>
      <c r="H15" s="63">
        <v>0</v>
      </c>
      <c r="I15" s="63">
        <v>0</v>
      </c>
      <c r="J15" s="63">
        <f t="shared" si="0"/>
        <v>469.97999999999996</v>
      </c>
      <c r="K15" s="55">
        <f t="shared" si="1"/>
        <v>5058.8647199999996</v>
      </c>
      <c r="L15" s="55">
        <v>30000</v>
      </c>
      <c r="M15" s="55">
        <f t="shared" si="2"/>
        <v>14099399.999999998</v>
      </c>
      <c r="N15" s="94">
        <v>0</v>
      </c>
      <c r="O15" s="55">
        <f t="shared" si="3"/>
        <v>0</v>
      </c>
    </row>
    <row r="16" spans="1:15" ht="15.75" customHeight="1" x14ac:dyDescent="0.3">
      <c r="A16" s="51">
        <v>14</v>
      </c>
      <c r="B16" s="51" t="s">
        <v>72</v>
      </c>
      <c r="C16" s="63">
        <v>307.79000000000002</v>
      </c>
      <c r="D16" s="63">
        <v>30.58</v>
      </c>
      <c r="E16" s="63">
        <f t="shared" si="4"/>
        <v>71.53</v>
      </c>
      <c r="F16" s="63">
        <v>36.31</v>
      </c>
      <c r="G16" s="63">
        <v>23.06</v>
      </c>
      <c r="H16" s="63">
        <v>23.478999999999999</v>
      </c>
      <c r="I16" s="63">
        <v>0</v>
      </c>
      <c r="J16" s="63">
        <f t="shared" si="0"/>
        <v>492.74899999999997</v>
      </c>
      <c r="K16" s="55">
        <f t="shared" si="1"/>
        <v>5303.9502359999997</v>
      </c>
      <c r="L16" s="55">
        <v>30000</v>
      </c>
      <c r="M16" s="55">
        <f t="shared" si="2"/>
        <v>14782469.999999998</v>
      </c>
      <c r="N16" s="94">
        <v>0</v>
      </c>
      <c r="O16" s="55">
        <f t="shared" si="3"/>
        <v>0</v>
      </c>
    </row>
    <row r="17" spans="1:15" ht="15.75" customHeight="1" x14ac:dyDescent="0.3">
      <c r="A17" s="51">
        <v>15</v>
      </c>
      <c r="B17" s="51" t="s">
        <v>73</v>
      </c>
      <c r="C17" s="63">
        <v>307.79000000000002</v>
      </c>
      <c r="D17" s="63">
        <v>30.58</v>
      </c>
      <c r="E17" s="63">
        <f t="shared" si="4"/>
        <v>71.53</v>
      </c>
      <c r="F17" s="63">
        <v>35.99</v>
      </c>
      <c r="G17" s="63">
        <v>24.09</v>
      </c>
      <c r="H17" s="63">
        <v>0</v>
      </c>
      <c r="I17" s="63">
        <v>0</v>
      </c>
      <c r="J17" s="63">
        <f t="shared" si="0"/>
        <v>469.97999999999996</v>
      </c>
      <c r="K17" s="55">
        <f t="shared" si="1"/>
        <v>5058.8647199999996</v>
      </c>
      <c r="L17" s="55">
        <v>30000</v>
      </c>
      <c r="M17" s="55">
        <f t="shared" si="2"/>
        <v>14099399.999999998</v>
      </c>
      <c r="N17" s="94">
        <v>0</v>
      </c>
      <c r="O17" s="55">
        <f t="shared" si="3"/>
        <v>0</v>
      </c>
    </row>
    <row r="18" spans="1:15" ht="15.75" customHeight="1" x14ac:dyDescent="0.3">
      <c r="A18" s="51">
        <v>16</v>
      </c>
      <c r="B18" s="51" t="s">
        <v>74</v>
      </c>
      <c r="C18" s="63">
        <v>307.79000000000002</v>
      </c>
      <c r="D18" s="63">
        <v>30.58</v>
      </c>
      <c r="E18" s="63">
        <f t="shared" si="4"/>
        <v>71.53</v>
      </c>
      <c r="F18" s="63">
        <v>36.31</v>
      </c>
      <c r="G18" s="63">
        <v>23.06</v>
      </c>
      <c r="H18" s="63">
        <v>23.478999999999999</v>
      </c>
      <c r="I18" s="63">
        <v>0</v>
      </c>
      <c r="J18" s="63">
        <f t="shared" si="0"/>
        <v>492.74899999999997</v>
      </c>
      <c r="K18" s="55">
        <f t="shared" si="1"/>
        <v>5303.9502359999997</v>
      </c>
      <c r="L18" s="55">
        <v>30000</v>
      </c>
      <c r="M18" s="55">
        <f t="shared" si="2"/>
        <v>14782469.999999998</v>
      </c>
      <c r="N18" s="94">
        <v>0</v>
      </c>
      <c r="O18" s="55">
        <f t="shared" si="3"/>
        <v>0</v>
      </c>
    </row>
    <row r="19" spans="1:15" ht="15.75" customHeight="1" x14ac:dyDescent="0.3">
      <c r="A19" s="51">
        <v>17</v>
      </c>
      <c r="B19" s="51" t="s">
        <v>75</v>
      </c>
      <c r="C19" s="63">
        <v>307.79000000000002</v>
      </c>
      <c r="D19" s="63">
        <v>30.58</v>
      </c>
      <c r="E19" s="63">
        <f t="shared" si="4"/>
        <v>71.53</v>
      </c>
      <c r="F19" s="63">
        <v>35.99</v>
      </c>
      <c r="G19" s="63">
        <v>24.09</v>
      </c>
      <c r="H19" s="63">
        <v>0</v>
      </c>
      <c r="I19" s="63">
        <v>0</v>
      </c>
      <c r="J19" s="63">
        <f t="shared" si="0"/>
        <v>469.97999999999996</v>
      </c>
      <c r="K19" s="55">
        <f t="shared" si="1"/>
        <v>5058.8647199999996</v>
      </c>
      <c r="L19" s="55">
        <v>30000</v>
      </c>
      <c r="M19" s="55">
        <f t="shared" si="2"/>
        <v>14099399.999999998</v>
      </c>
      <c r="N19" s="94">
        <v>0</v>
      </c>
      <c r="O19" s="55">
        <f t="shared" si="3"/>
        <v>0</v>
      </c>
    </row>
    <row r="20" spans="1:15" ht="15.75" customHeight="1" x14ac:dyDescent="0.3">
      <c r="A20" s="51">
        <v>18</v>
      </c>
      <c r="B20" s="51" t="s">
        <v>76</v>
      </c>
      <c r="C20" s="63">
        <v>307.79000000000002</v>
      </c>
      <c r="D20" s="63">
        <v>30.58</v>
      </c>
      <c r="E20" s="63">
        <f t="shared" si="4"/>
        <v>71.53</v>
      </c>
      <c r="F20" s="63">
        <v>36.31</v>
      </c>
      <c r="G20" s="63">
        <v>23.06</v>
      </c>
      <c r="H20" s="63">
        <v>23.478999999999999</v>
      </c>
      <c r="I20" s="63">
        <v>0</v>
      </c>
      <c r="J20" s="63">
        <f t="shared" si="0"/>
        <v>492.74899999999997</v>
      </c>
      <c r="K20" s="55">
        <f t="shared" si="1"/>
        <v>5303.9502359999997</v>
      </c>
      <c r="L20" s="55">
        <v>30000</v>
      </c>
      <c r="M20" s="55">
        <f t="shared" si="2"/>
        <v>14782469.999999998</v>
      </c>
      <c r="N20" s="94">
        <v>0</v>
      </c>
      <c r="O20" s="55">
        <f t="shared" si="3"/>
        <v>0</v>
      </c>
    </row>
    <row r="21" spans="1:15" ht="15.75" customHeight="1" x14ac:dyDescent="0.3">
      <c r="A21" s="51">
        <v>19</v>
      </c>
      <c r="B21" s="51" t="s">
        <v>55</v>
      </c>
      <c r="C21" s="63">
        <v>0</v>
      </c>
      <c r="D21" s="63">
        <v>0</v>
      </c>
      <c r="E21" s="63">
        <f>53.96+17.57+12.77</f>
        <v>84.3</v>
      </c>
      <c r="F21" s="63">
        <v>0</v>
      </c>
      <c r="G21" s="63">
        <v>0</v>
      </c>
      <c r="H21" s="63">
        <v>0</v>
      </c>
      <c r="I21" s="63">
        <v>0</v>
      </c>
      <c r="J21" s="63">
        <f t="shared" si="0"/>
        <v>84.3</v>
      </c>
      <c r="K21" s="55">
        <f t="shared" si="1"/>
        <v>907.40519999999992</v>
      </c>
      <c r="L21" s="55">
        <v>30000</v>
      </c>
      <c r="M21" s="55">
        <f t="shared" si="2"/>
        <v>2529000</v>
      </c>
      <c r="N21" s="94">
        <v>0</v>
      </c>
      <c r="O21" s="55">
        <f t="shared" si="3"/>
        <v>0</v>
      </c>
    </row>
    <row r="22" spans="1:15" ht="15.75" customHeight="1" x14ac:dyDescent="0.3">
      <c r="A22" s="146" t="s">
        <v>24</v>
      </c>
      <c r="B22" s="147"/>
      <c r="C22" s="64">
        <f>SUM(C3:C21)</f>
        <v>4698.3900000000003</v>
      </c>
      <c r="D22" s="64">
        <f t="shared" ref="D22:O22" si="5">SUM(D3:D21)</f>
        <v>465.82999999999981</v>
      </c>
      <c r="E22" s="64">
        <f t="shared" si="5"/>
        <v>1392.2299999999996</v>
      </c>
      <c r="F22" s="64">
        <f t="shared" si="5"/>
        <v>552.87000000000012</v>
      </c>
      <c r="G22" s="64">
        <f t="shared" si="5"/>
        <v>356.83</v>
      </c>
      <c r="H22" s="64">
        <f t="shared" si="5"/>
        <v>164.35300000000001</v>
      </c>
      <c r="I22" s="64">
        <f t="shared" si="5"/>
        <v>1907.1</v>
      </c>
      <c r="J22" s="64">
        <f t="shared" si="5"/>
        <v>9537.6029999999955</v>
      </c>
      <c r="K22" s="64">
        <f t="shared" si="5"/>
        <v>102662.75869199999</v>
      </c>
      <c r="L22" s="64"/>
      <c r="M22" s="64">
        <f t="shared" si="5"/>
        <v>286128090</v>
      </c>
      <c r="N22" s="95">
        <f>O22/M22</f>
        <v>0.11862362063088598</v>
      </c>
      <c r="O22" s="64">
        <f t="shared" si="5"/>
        <v>33941550</v>
      </c>
    </row>
    <row r="23" spans="1:15" ht="15.75" customHeight="1" x14ac:dyDescent="0.3">
      <c r="A23" s="149" t="s">
        <v>153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50"/>
      <c r="M23" s="64">
        <f>M22*10%</f>
        <v>28612809</v>
      </c>
      <c r="N23" s="94">
        <v>1</v>
      </c>
      <c r="O23" s="55">
        <f t="shared" si="3"/>
        <v>28612809</v>
      </c>
    </row>
    <row r="24" spans="1:15" ht="15.75" customHeight="1" x14ac:dyDescent="0.3">
      <c r="A24" s="132" t="s">
        <v>137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64">
        <f>M22+M23</f>
        <v>314740899</v>
      </c>
      <c r="N24" s="95">
        <f>O24/M24</f>
        <v>0.19874874602807815</v>
      </c>
      <c r="O24" s="64">
        <f>O22+O23</f>
        <v>62554359</v>
      </c>
    </row>
    <row r="25" spans="1:15" ht="15.75" customHeight="1" x14ac:dyDescent="0.3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96"/>
      <c r="M25" s="97"/>
      <c r="N25" s="98"/>
      <c r="O25" s="97"/>
    </row>
    <row r="26" spans="1:15" ht="15.75" customHeight="1" x14ac:dyDescent="0.3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96"/>
      <c r="M26" s="97"/>
      <c r="N26" s="98"/>
      <c r="O26" s="97"/>
    </row>
    <row r="27" spans="1:15" ht="15.75" customHeight="1" x14ac:dyDescent="0.3">
      <c r="A27" s="148" t="s">
        <v>91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</row>
    <row r="28" spans="1:15" ht="33" x14ac:dyDescent="0.3">
      <c r="A28" s="52" t="s">
        <v>25</v>
      </c>
      <c r="B28" s="52" t="s">
        <v>34</v>
      </c>
      <c r="C28" s="53" t="s">
        <v>56</v>
      </c>
      <c r="D28" s="53" t="s">
        <v>87</v>
      </c>
      <c r="E28" s="53" t="s">
        <v>92</v>
      </c>
      <c r="F28" s="53" t="s">
        <v>88</v>
      </c>
      <c r="G28" s="53" t="s">
        <v>89</v>
      </c>
      <c r="H28" s="53" t="s">
        <v>90</v>
      </c>
      <c r="I28" s="53" t="s">
        <v>53</v>
      </c>
      <c r="J28" s="53" t="s">
        <v>23</v>
      </c>
      <c r="K28" s="53" t="s">
        <v>57</v>
      </c>
      <c r="L28" s="53" t="s">
        <v>133</v>
      </c>
      <c r="M28" s="53" t="s">
        <v>134</v>
      </c>
      <c r="N28" s="53" t="s">
        <v>135</v>
      </c>
      <c r="O28" s="53" t="s">
        <v>136</v>
      </c>
    </row>
    <row r="29" spans="1:15" ht="15.75" customHeight="1" x14ac:dyDescent="0.3">
      <c r="A29" s="51">
        <v>1</v>
      </c>
      <c r="B29" s="51" t="s">
        <v>60</v>
      </c>
      <c r="C29" s="63">
        <v>0</v>
      </c>
      <c r="D29" s="63">
        <v>0</v>
      </c>
      <c r="E29" s="63">
        <f>35.61+19.8</f>
        <v>55.41</v>
      </c>
      <c r="F29" s="63">
        <v>0</v>
      </c>
      <c r="G29" s="63">
        <v>0</v>
      </c>
      <c r="H29" s="63">
        <v>0</v>
      </c>
      <c r="I29" s="63">
        <v>617.93700000000001</v>
      </c>
      <c r="J29" s="63">
        <f t="shared" ref="J29:J47" si="6">SUM(C29:I29)</f>
        <v>673.34699999999998</v>
      </c>
      <c r="K29" s="55">
        <f>J29*10.764</f>
        <v>7247.9071079999994</v>
      </c>
      <c r="L29" s="55">
        <v>30000</v>
      </c>
      <c r="M29" s="55">
        <f>L29*J29</f>
        <v>20200410</v>
      </c>
      <c r="N29" s="94">
        <v>0.5</v>
      </c>
      <c r="O29" s="55">
        <f>M29*N29</f>
        <v>10100205</v>
      </c>
    </row>
    <row r="30" spans="1:15" ht="15.75" customHeight="1" x14ac:dyDescent="0.3">
      <c r="A30" s="51">
        <v>2</v>
      </c>
      <c r="B30" s="51" t="s">
        <v>54</v>
      </c>
      <c r="C30" s="63">
        <v>0</v>
      </c>
      <c r="D30" s="63">
        <v>0</v>
      </c>
      <c r="E30" s="63">
        <f>35.61+19.8+35.61+19.8</f>
        <v>110.82</v>
      </c>
      <c r="F30" s="63">
        <v>0</v>
      </c>
      <c r="G30" s="63">
        <v>0</v>
      </c>
      <c r="H30" s="63">
        <v>0</v>
      </c>
      <c r="I30" s="63">
        <f>114.444+497.188+27.8</f>
        <v>639.4319999999999</v>
      </c>
      <c r="J30" s="63">
        <f t="shared" si="6"/>
        <v>750.25199999999995</v>
      </c>
      <c r="K30" s="55">
        <f t="shared" ref="K30:K47" si="7">J30*10.764</f>
        <v>8075.7125279999991</v>
      </c>
      <c r="L30" s="55">
        <v>30000</v>
      </c>
      <c r="M30" s="55">
        <f t="shared" ref="M30:M47" si="8">L30*J30</f>
        <v>22507560</v>
      </c>
      <c r="N30" s="94">
        <v>0.5</v>
      </c>
      <c r="O30" s="55">
        <f t="shared" ref="O30:O47" si="9">M30*N30</f>
        <v>11253780</v>
      </c>
    </row>
    <row r="31" spans="1:15" ht="33" x14ac:dyDescent="0.3">
      <c r="A31" s="51">
        <v>3</v>
      </c>
      <c r="B31" s="51" t="s">
        <v>84</v>
      </c>
      <c r="C31" s="63">
        <v>0</v>
      </c>
      <c r="D31" s="63">
        <v>0</v>
      </c>
      <c r="E31" s="63">
        <f t="shared" ref="E31:E32" si="10">35.61+19.8</f>
        <v>55.41</v>
      </c>
      <c r="F31" s="63">
        <v>0</v>
      </c>
      <c r="G31" s="63">
        <v>0</v>
      </c>
      <c r="H31" s="63">
        <v>0</v>
      </c>
      <c r="I31" s="63">
        <v>690.35299999999995</v>
      </c>
      <c r="J31" s="63">
        <f t="shared" si="6"/>
        <v>745.76299999999992</v>
      </c>
      <c r="K31" s="55">
        <f t="shared" si="7"/>
        <v>8027.3929319999988</v>
      </c>
      <c r="L31" s="55">
        <v>30000</v>
      </c>
      <c r="M31" s="55">
        <f t="shared" si="8"/>
        <v>22372889.999999996</v>
      </c>
      <c r="N31" s="94">
        <v>0.6</v>
      </c>
      <c r="O31" s="55">
        <f t="shared" si="9"/>
        <v>13423733.999999998</v>
      </c>
    </row>
    <row r="32" spans="1:15" ht="33" x14ac:dyDescent="0.3">
      <c r="A32" s="51">
        <v>4</v>
      </c>
      <c r="B32" s="51" t="s">
        <v>85</v>
      </c>
      <c r="C32" s="63">
        <v>126.67</v>
      </c>
      <c r="D32" s="63">
        <v>8.26</v>
      </c>
      <c r="E32" s="63">
        <f t="shared" si="10"/>
        <v>55.41</v>
      </c>
      <c r="F32" s="63">
        <v>16.309999999999999</v>
      </c>
      <c r="G32" s="63">
        <v>9.6</v>
      </c>
      <c r="H32" s="63">
        <v>0</v>
      </c>
      <c r="I32" s="63">
        <v>105.2</v>
      </c>
      <c r="J32" s="63">
        <f t="shared" si="6"/>
        <v>321.45</v>
      </c>
      <c r="K32" s="55">
        <f t="shared" si="7"/>
        <v>3460.0877999999998</v>
      </c>
      <c r="L32" s="55">
        <v>30000</v>
      </c>
      <c r="M32" s="55">
        <f t="shared" si="8"/>
        <v>9643500</v>
      </c>
      <c r="N32" s="94">
        <v>0.6</v>
      </c>
      <c r="O32" s="55">
        <f t="shared" si="9"/>
        <v>5786100</v>
      </c>
    </row>
    <row r="33" spans="1:15" ht="15.75" customHeight="1" x14ac:dyDescent="0.3">
      <c r="A33" s="51">
        <v>5</v>
      </c>
      <c r="B33" s="51" t="s">
        <v>63</v>
      </c>
      <c r="C33" s="63">
        <v>220.40799999999999</v>
      </c>
      <c r="D33" s="63">
        <v>22.021999999999998</v>
      </c>
      <c r="E33" s="63">
        <f>34.22+19.11</f>
        <v>53.33</v>
      </c>
      <c r="F33" s="63">
        <v>29.5</v>
      </c>
      <c r="G33" s="63">
        <v>16.88</v>
      </c>
      <c r="H33" s="63">
        <v>0</v>
      </c>
      <c r="I33" s="63">
        <v>0</v>
      </c>
      <c r="J33" s="63">
        <f t="shared" si="6"/>
        <v>342.14</v>
      </c>
      <c r="K33" s="55">
        <f t="shared" si="7"/>
        <v>3682.7949599999997</v>
      </c>
      <c r="L33" s="55">
        <v>30000</v>
      </c>
      <c r="M33" s="55">
        <f t="shared" si="8"/>
        <v>10264200</v>
      </c>
      <c r="N33" s="94">
        <v>0.6</v>
      </c>
      <c r="O33" s="55">
        <f t="shared" si="9"/>
        <v>6158520</v>
      </c>
    </row>
    <row r="34" spans="1:15" ht="15.75" customHeight="1" x14ac:dyDescent="0.3">
      <c r="A34" s="51">
        <v>6</v>
      </c>
      <c r="B34" s="51" t="s">
        <v>64</v>
      </c>
      <c r="C34" s="63">
        <v>220.40799999999999</v>
      </c>
      <c r="D34" s="63">
        <v>22.021999999999998</v>
      </c>
      <c r="E34" s="63">
        <f t="shared" ref="E34:E46" si="11">34.22+19.11</f>
        <v>53.33</v>
      </c>
      <c r="F34" s="63">
        <v>28.65</v>
      </c>
      <c r="G34" s="63">
        <v>18.53</v>
      </c>
      <c r="H34" s="63">
        <v>17.285</v>
      </c>
      <c r="I34" s="63">
        <v>0</v>
      </c>
      <c r="J34" s="63">
        <f t="shared" si="6"/>
        <v>360.22499999999997</v>
      </c>
      <c r="K34" s="55">
        <f t="shared" si="7"/>
        <v>3877.4618999999993</v>
      </c>
      <c r="L34" s="55">
        <v>30000</v>
      </c>
      <c r="M34" s="55">
        <f t="shared" si="8"/>
        <v>10806749.999999998</v>
      </c>
      <c r="N34" s="94">
        <v>0.6</v>
      </c>
      <c r="O34" s="55">
        <f t="shared" si="9"/>
        <v>6484049.9999999991</v>
      </c>
    </row>
    <row r="35" spans="1:15" ht="15.75" customHeight="1" x14ac:dyDescent="0.3">
      <c r="A35" s="51">
        <v>7</v>
      </c>
      <c r="B35" s="51" t="s">
        <v>65</v>
      </c>
      <c r="C35" s="63">
        <v>220.40799999999999</v>
      </c>
      <c r="D35" s="63">
        <v>22.021999999999998</v>
      </c>
      <c r="E35" s="63">
        <f t="shared" si="11"/>
        <v>53.33</v>
      </c>
      <c r="F35" s="63">
        <v>29.5</v>
      </c>
      <c r="G35" s="63">
        <v>16.88</v>
      </c>
      <c r="H35" s="63">
        <v>0</v>
      </c>
      <c r="I35" s="63">
        <v>0</v>
      </c>
      <c r="J35" s="63">
        <f t="shared" si="6"/>
        <v>342.14</v>
      </c>
      <c r="K35" s="55">
        <f t="shared" si="7"/>
        <v>3682.7949599999997</v>
      </c>
      <c r="L35" s="55">
        <v>30000</v>
      </c>
      <c r="M35" s="55">
        <f t="shared" si="8"/>
        <v>10264200</v>
      </c>
      <c r="N35" s="94">
        <v>0.6</v>
      </c>
      <c r="O35" s="55">
        <f t="shared" si="9"/>
        <v>6158520</v>
      </c>
    </row>
    <row r="36" spans="1:15" ht="15.75" customHeight="1" x14ac:dyDescent="0.3">
      <c r="A36" s="51">
        <v>8</v>
      </c>
      <c r="B36" s="51" t="s">
        <v>66</v>
      </c>
      <c r="C36" s="63">
        <v>220.40799999999999</v>
      </c>
      <c r="D36" s="63">
        <v>22.021999999999998</v>
      </c>
      <c r="E36" s="63">
        <f t="shared" si="11"/>
        <v>53.33</v>
      </c>
      <c r="F36" s="63">
        <v>28.65</v>
      </c>
      <c r="G36" s="63">
        <v>18.53</v>
      </c>
      <c r="H36" s="63">
        <v>17.285</v>
      </c>
      <c r="I36" s="63">
        <v>0</v>
      </c>
      <c r="J36" s="63">
        <f t="shared" si="6"/>
        <v>360.22499999999997</v>
      </c>
      <c r="K36" s="55">
        <f t="shared" si="7"/>
        <v>3877.4618999999993</v>
      </c>
      <c r="L36" s="55">
        <v>30000</v>
      </c>
      <c r="M36" s="55">
        <f t="shared" si="8"/>
        <v>10806749.999999998</v>
      </c>
      <c r="N36" s="94">
        <v>0.6</v>
      </c>
      <c r="O36" s="55">
        <f t="shared" si="9"/>
        <v>6484049.9999999991</v>
      </c>
    </row>
    <row r="37" spans="1:15" ht="15.75" customHeight="1" x14ac:dyDescent="0.3">
      <c r="A37" s="51">
        <v>9</v>
      </c>
      <c r="B37" s="51" t="s">
        <v>67</v>
      </c>
      <c r="C37" s="63">
        <v>220.40799999999999</v>
      </c>
      <c r="D37" s="63">
        <v>22.021999999999998</v>
      </c>
      <c r="E37" s="63">
        <f t="shared" si="11"/>
        <v>53.33</v>
      </c>
      <c r="F37" s="63">
        <v>29.5</v>
      </c>
      <c r="G37" s="63">
        <v>16.88</v>
      </c>
      <c r="H37" s="63">
        <v>0</v>
      </c>
      <c r="I37" s="63">
        <v>0</v>
      </c>
      <c r="J37" s="63">
        <f t="shared" si="6"/>
        <v>342.14</v>
      </c>
      <c r="K37" s="55">
        <f t="shared" si="7"/>
        <v>3682.7949599999997</v>
      </c>
      <c r="L37" s="55">
        <v>30000</v>
      </c>
      <c r="M37" s="55">
        <f t="shared" si="8"/>
        <v>10264200</v>
      </c>
      <c r="N37" s="94">
        <v>0.6</v>
      </c>
      <c r="O37" s="55">
        <f t="shared" si="9"/>
        <v>6158520</v>
      </c>
    </row>
    <row r="38" spans="1:15" ht="15.75" customHeight="1" x14ac:dyDescent="0.3">
      <c r="A38" s="51">
        <v>10</v>
      </c>
      <c r="B38" s="51" t="s">
        <v>68</v>
      </c>
      <c r="C38" s="63">
        <v>220.40799999999999</v>
      </c>
      <c r="D38" s="63">
        <v>22.021999999999998</v>
      </c>
      <c r="E38" s="63">
        <f t="shared" si="11"/>
        <v>53.33</v>
      </c>
      <c r="F38" s="63">
        <v>28.65</v>
      </c>
      <c r="G38" s="63">
        <v>18.53</v>
      </c>
      <c r="H38" s="63">
        <v>17.285</v>
      </c>
      <c r="I38" s="63">
        <v>0</v>
      </c>
      <c r="J38" s="63">
        <f t="shared" si="6"/>
        <v>360.22499999999997</v>
      </c>
      <c r="K38" s="55">
        <f t="shared" si="7"/>
        <v>3877.4618999999993</v>
      </c>
      <c r="L38" s="55">
        <v>30000</v>
      </c>
      <c r="M38" s="55">
        <f t="shared" si="8"/>
        <v>10806749.999999998</v>
      </c>
      <c r="N38" s="94">
        <v>0</v>
      </c>
      <c r="O38" s="55">
        <f t="shared" si="9"/>
        <v>0</v>
      </c>
    </row>
    <row r="39" spans="1:15" ht="15.75" customHeight="1" x14ac:dyDescent="0.3">
      <c r="A39" s="51">
        <v>11</v>
      </c>
      <c r="B39" s="51" t="s">
        <v>69</v>
      </c>
      <c r="C39" s="63">
        <v>220.40799999999999</v>
      </c>
      <c r="D39" s="63">
        <v>22.021999999999998</v>
      </c>
      <c r="E39" s="63">
        <f t="shared" si="11"/>
        <v>53.33</v>
      </c>
      <c r="F39" s="63">
        <v>29.5</v>
      </c>
      <c r="G39" s="63">
        <v>16.88</v>
      </c>
      <c r="H39" s="63">
        <v>0</v>
      </c>
      <c r="I39" s="63">
        <v>0</v>
      </c>
      <c r="J39" s="63">
        <f t="shared" si="6"/>
        <v>342.14</v>
      </c>
      <c r="K39" s="55">
        <f t="shared" si="7"/>
        <v>3682.7949599999997</v>
      </c>
      <c r="L39" s="55">
        <v>30000</v>
      </c>
      <c r="M39" s="55">
        <f t="shared" si="8"/>
        <v>10264200</v>
      </c>
      <c r="N39" s="94">
        <v>0</v>
      </c>
      <c r="O39" s="55">
        <f t="shared" si="9"/>
        <v>0</v>
      </c>
    </row>
    <row r="40" spans="1:15" ht="15.75" customHeight="1" x14ac:dyDescent="0.3">
      <c r="A40" s="51">
        <v>12</v>
      </c>
      <c r="B40" s="51" t="s">
        <v>70</v>
      </c>
      <c r="C40" s="63">
        <v>220.40799999999999</v>
      </c>
      <c r="D40" s="63">
        <v>22.021999999999998</v>
      </c>
      <c r="E40" s="63">
        <f t="shared" si="11"/>
        <v>53.33</v>
      </c>
      <c r="F40" s="63">
        <v>28.65</v>
      </c>
      <c r="G40" s="63">
        <v>18.53</v>
      </c>
      <c r="H40" s="63">
        <v>17.285</v>
      </c>
      <c r="I40" s="63">
        <v>0</v>
      </c>
      <c r="J40" s="63">
        <f t="shared" si="6"/>
        <v>360.22499999999997</v>
      </c>
      <c r="K40" s="55">
        <f t="shared" si="7"/>
        <v>3877.4618999999993</v>
      </c>
      <c r="L40" s="55">
        <v>30000</v>
      </c>
      <c r="M40" s="55">
        <f t="shared" si="8"/>
        <v>10806749.999999998</v>
      </c>
      <c r="N40" s="94">
        <v>0</v>
      </c>
      <c r="O40" s="55">
        <f t="shared" si="9"/>
        <v>0</v>
      </c>
    </row>
    <row r="41" spans="1:15" ht="15.75" customHeight="1" x14ac:dyDescent="0.3">
      <c r="A41" s="51">
        <v>13</v>
      </c>
      <c r="B41" s="51" t="s">
        <v>71</v>
      </c>
      <c r="C41" s="63">
        <v>220.40799999999999</v>
      </c>
      <c r="D41" s="63">
        <v>22.021999999999998</v>
      </c>
      <c r="E41" s="63">
        <f t="shared" si="11"/>
        <v>53.33</v>
      </c>
      <c r="F41" s="63">
        <v>29.5</v>
      </c>
      <c r="G41" s="63">
        <v>16.88</v>
      </c>
      <c r="H41" s="63">
        <v>0</v>
      </c>
      <c r="I41" s="63">
        <v>0</v>
      </c>
      <c r="J41" s="63">
        <f t="shared" si="6"/>
        <v>342.14</v>
      </c>
      <c r="K41" s="55">
        <f t="shared" si="7"/>
        <v>3682.7949599999997</v>
      </c>
      <c r="L41" s="55">
        <v>30000</v>
      </c>
      <c r="M41" s="55">
        <f t="shared" si="8"/>
        <v>10264200</v>
      </c>
      <c r="N41" s="94">
        <v>0</v>
      </c>
      <c r="O41" s="55">
        <f t="shared" si="9"/>
        <v>0</v>
      </c>
    </row>
    <row r="42" spans="1:15" ht="15.75" customHeight="1" x14ac:dyDescent="0.3">
      <c r="A42" s="51">
        <v>14</v>
      </c>
      <c r="B42" s="51" t="s">
        <v>72</v>
      </c>
      <c r="C42" s="63">
        <v>220.40799999999999</v>
      </c>
      <c r="D42" s="63">
        <v>22.021999999999998</v>
      </c>
      <c r="E42" s="63">
        <f t="shared" si="11"/>
        <v>53.33</v>
      </c>
      <c r="F42" s="63">
        <v>28.65</v>
      </c>
      <c r="G42" s="63">
        <v>18.53</v>
      </c>
      <c r="H42" s="63">
        <v>17.285</v>
      </c>
      <c r="I42" s="63">
        <v>0</v>
      </c>
      <c r="J42" s="63">
        <f t="shared" si="6"/>
        <v>360.22499999999997</v>
      </c>
      <c r="K42" s="55">
        <f t="shared" si="7"/>
        <v>3877.4618999999993</v>
      </c>
      <c r="L42" s="55">
        <v>30000</v>
      </c>
      <c r="M42" s="55">
        <f t="shared" si="8"/>
        <v>10806749.999999998</v>
      </c>
      <c r="N42" s="94">
        <v>0</v>
      </c>
      <c r="O42" s="55">
        <f t="shared" si="9"/>
        <v>0</v>
      </c>
    </row>
    <row r="43" spans="1:15" ht="15.75" customHeight="1" x14ac:dyDescent="0.3">
      <c r="A43" s="51">
        <v>15</v>
      </c>
      <c r="B43" s="51" t="s">
        <v>73</v>
      </c>
      <c r="C43" s="63">
        <v>220.40799999999999</v>
      </c>
      <c r="D43" s="63">
        <v>22.021999999999998</v>
      </c>
      <c r="E43" s="63">
        <f t="shared" si="11"/>
        <v>53.33</v>
      </c>
      <c r="F43" s="63">
        <v>29.5</v>
      </c>
      <c r="G43" s="63">
        <v>16.88</v>
      </c>
      <c r="H43" s="63">
        <v>0</v>
      </c>
      <c r="I43" s="63">
        <v>0</v>
      </c>
      <c r="J43" s="63">
        <f t="shared" si="6"/>
        <v>342.14</v>
      </c>
      <c r="K43" s="55">
        <f t="shared" si="7"/>
        <v>3682.7949599999997</v>
      </c>
      <c r="L43" s="55">
        <v>30000</v>
      </c>
      <c r="M43" s="55">
        <f t="shared" si="8"/>
        <v>10264200</v>
      </c>
      <c r="N43" s="94">
        <v>0</v>
      </c>
      <c r="O43" s="55">
        <f t="shared" si="9"/>
        <v>0</v>
      </c>
    </row>
    <row r="44" spans="1:15" ht="15.75" customHeight="1" x14ac:dyDescent="0.3">
      <c r="A44" s="51">
        <v>16</v>
      </c>
      <c r="B44" s="51" t="s">
        <v>74</v>
      </c>
      <c r="C44" s="63">
        <v>220.40799999999999</v>
      </c>
      <c r="D44" s="63">
        <v>22.021999999999998</v>
      </c>
      <c r="E44" s="63">
        <f t="shared" si="11"/>
        <v>53.33</v>
      </c>
      <c r="F44" s="63">
        <v>28.65</v>
      </c>
      <c r="G44" s="63">
        <v>18.53</v>
      </c>
      <c r="H44" s="63">
        <v>17.285</v>
      </c>
      <c r="I44" s="63">
        <v>0</v>
      </c>
      <c r="J44" s="63">
        <f t="shared" si="6"/>
        <v>360.22499999999997</v>
      </c>
      <c r="K44" s="55">
        <f t="shared" si="7"/>
        <v>3877.4618999999993</v>
      </c>
      <c r="L44" s="55">
        <v>30000</v>
      </c>
      <c r="M44" s="55">
        <f t="shared" si="8"/>
        <v>10806749.999999998</v>
      </c>
      <c r="N44" s="94">
        <v>0</v>
      </c>
      <c r="O44" s="55">
        <f t="shared" si="9"/>
        <v>0</v>
      </c>
    </row>
    <row r="45" spans="1:15" ht="15.75" customHeight="1" x14ac:dyDescent="0.3">
      <c r="A45" s="51">
        <v>17</v>
      </c>
      <c r="B45" s="51" t="s">
        <v>75</v>
      </c>
      <c r="C45" s="63">
        <v>220.40799999999999</v>
      </c>
      <c r="D45" s="63">
        <v>22.021999999999998</v>
      </c>
      <c r="E45" s="63">
        <f t="shared" si="11"/>
        <v>53.33</v>
      </c>
      <c r="F45" s="63">
        <v>29.5</v>
      </c>
      <c r="G45" s="63">
        <v>16.88</v>
      </c>
      <c r="H45" s="63">
        <v>0</v>
      </c>
      <c r="I45" s="63">
        <v>0</v>
      </c>
      <c r="J45" s="63">
        <f t="shared" si="6"/>
        <v>342.14</v>
      </c>
      <c r="K45" s="55">
        <f t="shared" si="7"/>
        <v>3682.7949599999997</v>
      </c>
      <c r="L45" s="55">
        <v>30000</v>
      </c>
      <c r="M45" s="55">
        <f t="shared" si="8"/>
        <v>10264200</v>
      </c>
      <c r="N45" s="94">
        <v>0</v>
      </c>
      <c r="O45" s="55">
        <f t="shared" si="9"/>
        <v>0</v>
      </c>
    </row>
    <row r="46" spans="1:15" ht="15.75" customHeight="1" x14ac:dyDescent="0.3">
      <c r="A46" s="51">
        <v>18</v>
      </c>
      <c r="B46" s="51" t="s">
        <v>76</v>
      </c>
      <c r="C46" s="63">
        <v>220.40799999999999</v>
      </c>
      <c r="D46" s="63">
        <v>22.021999999999998</v>
      </c>
      <c r="E46" s="63">
        <f t="shared" si="11"/>
        <v>53.33</v>
      </c>
      <c r="F46" s="63">
        <v>28.65</v>
      </c>
      <c r="G46" s="63">
        <v>18.53</v>
      </c>
      <c r="H46" s="63">
        <v>17.285</v>
      </c>
      <c r="I46" s="63">
        <v>0</v>
      </c>
      <c r="J46" s="63">
        <f t="shared" si="6"/>
        <v>360.22499999999997</v>
      </c>
      <c r="K46" s="55">
        <f t="shared" si="7"/>
        <v>3877.4618999999993</v>
      </c>
      <c r="L46" s="55">
        <v>30000</v>
      </c>
      <c r="M46" s="55">
        <f t="shared" si="8"/>
        <v>10806749.999999998</v>
      </c>
      <c r="N46" s="94">
        <v>0</v>
      </c>
      <c r="O46" s="55">
        <f t="shared" si="9"/>
        <v>0</v>
      </c>
    </row>
    <row r="47" spans="1:15" ht="15.75" customHeight="1" x14ac:dyDescent="0.3">
      <c r="A47" s="51">
        <v>19</v>
      </c>
      <c r="B47" s="51" t="s">
        <v>55</v>
      </c>
      <c r="C47" s="63">
        <v>0</v>
      </c>
      <c r="D47" s="63">
        <v>0</v>
      </c>
      <c r="E47" s="63">
        <f>34.22+19.11+14.36</f>
        <v>67.69</v>
      </c>
      <c r="F47" s="63">
        <v>0</v>
      </c>
      <c r="G47" s="63">
        <v>0</v>
      </c>
      <c r="H47" s="63">
        <v>0</v>
      </c>
      <c r="I47" s="63">
        <v>0</v>
      </c>
      <c r="J47" s="63">
        <f t="shared" si="6"/>
        <v>67.69</v>
      </c>
      <c r="K47" s="55">
        <f t="shared" si="7"/>
        <v>728.61515999999995</v>
      </c>
      <c r="L47" s="55">
        <v>30000</v>
      </c>
      <c r="M47" s="55">
        <f t="shared" si="8"/>
        <v>2030700</v>
      </c>
      <c r="N47" s="94">
        <v>0</v>
      </c>
      <c r="O47" s="55">
        <f t="shared" si="9"/>
        <v>0</v>
      </c>
    </row>
    <row r="48" spans="1:15" ht="15.75" customHeight="1" x14ac:dyDescent="0.3">
      <c r="A48" s="146" t="s">
        <v>24</v>
      </c>
      <c r="B48" s="147"/>
      <c r="C48" s="64">
        <f>SUM(C29:C47)</f>
        <v>3212.3819999999992</v>
      </c>
      <c r="D48" s="64">
        <f t="shared" ref="D48" si="12">SUM(D29:D47)</f>
        <v>316.56799999999993</v>
      </c>
      <c r="E48" s="64">
        <f t="shared" ref="E48" si="13">SUM(E29:E47)</f>
        <v>1091.3600000000004</v>
      </c>
      <c r="F48" s="64">
        <f t="shared" ref="F48" si="14">SUM(F29:F47)</f>
        <v>423.35999999999996</v>
      </c>
      <c r="G48" s="64">
        <f t="shared" ref="G48" si="15">SUM(G29:G47)</f>
        <v>257.47000000000003</v>
      </c>
      <c r="H48" s="64">
        <f t="shared" ref="H48" si="16">SUM(H29:H47)</f>
        <v>120.99499999999999</v>
      </c>
      <c r="I48" s="64">
        <f t="shared" ref="I48" si="17">SUM(I29:I47)</f>
        <v>2052.9219999999996</v>
      </c>
      <c r="J48" s="64">
        <f t="shared" ref="J48" si="18">SUM(J29:J47)</f>
        <v>7475.0570000000025</v>
      </c>
      <c r="K48" s="64">
        <f t="shared" ref="K48" si="19">SUM(K29:K47)</f>
        <v>80461.513548000003</v>
      </c>
      <c r="L48" s="64"/>
      <c r="M48" s="64">
        <f t="shared" ref="M48" si="20">SUM(M29:M47)</f>
        <v>224251710</v>
      </c>
      <c r="N48" s="95">
        <f>O48/M48</f>
        <v>0.32110113675387358</v>
      </c>
      <c r="O48" s="64">
        <f t="shared" ref="O48" si="21">SUM(O29:O47)</f>
        <v>72007479</v>
      </c>
    </row>
    <row r="49" spans="1:15" ht="15.75" customHeight="1" x14ac:dyDescent="0.3">
      <c r="A49" s="149" t="s">
        <v>153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50"/>
      <c r="M49" s="64">
        <f>M48*10%</f>
        <v>22425171</v>
      </c>
      <c r="N49" s="94">
        <v>1</v>
      </c>
      <c r="O49" s="55">
        <f t="shared" ref="O49" si="22">M49*N49</f>
        <v>22425171</v>
      </c>
    </row>
    <row r="50" spans="1:15" ht="15.75" customHeight="1" x14ac:dyDescent="0.3">
      <c r="A50" s="132" t="s">
        <v>137</v>
      </c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64">
        <f>M48+M49</f>
        <v>246676881</v>
      </c>
      <c r="N50" s="95">
        <f>O50/M50</f>
        <v>0.38281921523079415</v>
      </c>
      <c r="O50" s="64">
        <f>O48+O49</f>
        <v>94432650</v>
      </c>
    </row>
    <row r="51" spans="1:15" ht="15.75" customHeight="1" x14ac:dyDescent="0.3"/>
    <row r="52" spans="1:15" ht="15.75" customHeight="1" x14ac:dyDescent="0.3"/>
    <row r="53" spans="1:15" ht="15.75" customHeight="1" x14ac:dyDescent="0.3"/>
    <row r="54" spans="1:15" ht="15.75" customHeight="1" x14ac:dyDescent="0.3"/>
    <row r="55" spans="1:15" ht="66" x14ac:dyDescent="0.3">
      <c r="A55" s="52" t="s">
        <v>25</v>
      </c>
      <c r="B55" s="53" t="s">
        <v>138</v>
      </c>
      <c r="C55" s="53" t="s">
        <v>23</v>
      </c>
      <c r="D55" s="53" t="s">
        <v>57</v>
      </c>
      <c r="E55" s="53" t="s">
        <v>133</v>
      </c>
      <c r="F55" s="53" t="s">
        <v>134</v>
      </c>
      <c r="G55" s="53" t="s">
        <v>135</v>
      </c>
      <c r="H55" s="53" t="s">
        <v>136</v>
      </c>
    </row>
    <row r="56" spans="1:15" ht="33" x14ac:dyDescent="0.3">
      <c r="A56" s="51">
        <v>1</v>
      </c>
      <c r="B56" s="51" t="s">
        <v>139</v>
      </c>
      <c r="C56" s="63">
        <f>J22</f>
        <v>9537.6029999999955</v>
      </c>
      <c r="D56" s="63">
        <f>C56*10.764</f>
        <v>102662.75869199994</v>
      </c>
      <c r="E56" s="63">
        <v>30000</v>
      </c>
      <c r="F56" s="63">
        <f>E56*C56</f>
        <v>286128089.99999988</v>
      </c>
      <c r="G56" s="102">
        <f>H56/F56</f>
        <v>0.11862362063088602</v>
      </c>
      <c r="H56" s="63">
        <f>O22</f>
        <v>33941550</v>
      </c>
    </row>
    <row r="57" spans="1:15" ht="33" x14ac:dyDescent="0.3">
      <c r="A57" s="51">
        <v>2</v>
      </c>
      <c r="B57" s="51" t="s">
        <v>140</v>
      </c>
      <c r="C57" s="151" t="s">
        <v>141</v>
      </c>
      <c r="D57" s="152"/>
      <c r="E57" s="153"/>
      <c r="F57" s="63">
        <f>F56*10%</f>
        <v>28612808.999999989</v>
      </c>
      <c r="G57" s="102">
        <f t="shared" ref="G57:G60" si="23">H57/F57</f>
        <v>1</v>
      </c>
      <c r="H57" s="63">
        <f>F57</f>
        <v>28612808.999999989</v>
      </c>
    </row>
    <row r="58" spans="1:15" ht="33" x14ac:dyDescent="0.3">
      <c r="A58" s="51">
        <v>3</v>
      </c>
      <c r="B58" s="51" t="s">
        <v>142</v>
      </c>
      <c r="C58" s="63">
        <f>J48</f>
        <v>7475.0570000000025</v>
      </c>
      <c r="D58" s="63">
        <f>C58*10.764</f>
        <v>80461.513548000017</v>
      </c>
      <c r="E58" s="63">
        <v>30000</v>
      </c>
      <c r="F58" s="63">
        <f>E58*C58</f>
        <v>224251710.00000009</v>
      </c>
      <c r="G58" s="102">
        <f t="shared" si="23"/>
        <v>0.32110113675387347</v>
      </c>
      <c r="H58" s="63">
        <f>O48</f>
        <v>72007479</v>
      </c>
    </row>
    <row r="59" spans="1:15" ht="33" x14ac:dyDescent="0.3">
      <c r="A59" s="51">
        <v>4</v>
      </c>
      <c r="B59" s="51" t="s">
        <v>143</v>
      </c>
      <c r="C59" s="151" t="s">
        <v>144</v>
      </c>
      <c r="D59" s="152"/>
      <c r="E59" s="153"/>
      <c r="F59" s="63">
        <f>F58*10%</f>
        <v>22425171.000000011</v>
      </c>
      <c r="G59" s="102">
        <f t="shared" si="23"/>
        <v>1</v>
      </c>
      <c r="H59" s="63">
        <f>F59</f>
        <v>22425171.000000011</v>
      </c>
    </row>
    <row r="60" spans="1:15" ht="33" x14ac:dyDescent="0.3">
      <c r="A60" s="51">
        <v>5</v>
      </c>
      <c r="B60" s="51" t="s">
        <v>152</v>
      </c>
      <c r="C60" s="130">
        <v>2592.34</v>
      </c>
      <c r="D60" s="63">
        <f>C60*10.764</f>
        <v>27903.947759999999</v>
      </c>
      <c r="E60" s="63">
        <v>30000</v>
      </c>
      <c r="F60" s="63">
        <f>E60*C60</f>
        <v>77770200</v>
      </c>
      <c r="G60" s="102">
        <f t="shared" si="23"/>
        <v>0</v>
      </c>
      <c r="H60" s="63">
        <v>0</v>
      </c>
    </row>
    <row r="61" spans="1:15" ht="15.75" customHeight="1" x14ac:dyDescent="0.3">
      <c r="A61" s="146" t="s">
        <v>24</v>
      </c>
      <c r="B61" s="147"/>
      <c r="C61" s="64">
        <f>SUM(C56:C60)</f>
        <v>19604.999999999996</v>
      </c>
      <c r="D61" s="64">
        <f t="shared" ref="D61:H61" si="24">SUM(D56:D60)</f>
        <v>211028.21999999997</v>
      </c>
      <c r="E61" s="64"/>
      <c r="F61" s="64">
        <f t="shared" si="24"/>
        <v>639187980</v>
      </c>
      <c r="G61" s="95">
        <f>H61/F61</f>
        <v>0.24560381908308102</v>
      </c>
      <c r="H61" s="64">
        <f t="shared" si="24"/>
        <v>156987009</v>
      </c>
    </row>
    <row r="62" spans="1:15" ht="15.75" customHeight="1" x14ac:dyDescent="0.3">
      <c r="C62" s="101">
        <v>19605</v>
      </c>
    </row>
    <row r="63" spans="1:15" ht="15.75" customHeight="1" x14ac:dyDescent="0.3">
      <c r="C63" s="101">
        <f>C62-C61</f>
        <v>0</v>
      </c>
    </row>
    <row r="64" spans="1:1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</sheetData>
  <mergeCells count="11">
    <mergeCell ref="A49:L49"/>
    <mergeCell ref="A50:L50"/>
    <mergeCell ref="C57:E57"/>
    <mergeCell ref="C59:E59"/>
    <mergeCell ref="A61:B61"/>
    <mergeCell ref="A22:B22"/>
    <mergeCell ref="A1:K1"/>
    <mergeCell ref="A27:K27"/>
    <mergeCell ref="A48:B48"/>
    <mergeCell ref="A23:L23"/>
    <mergeCell ref="A24:L24"/>
  </mergeCells>
  <phoneticPr fontId="21" type="noConversion"/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B3EC5-79B8-49F2-AACE-0C894D33F49A}">
  <dimension ref="A1:L100"/>
  <sheetViews>
    <sheetView workbookViewId="0">
      <selection activeCell="E101" sqref="E101"/>
    </sheetView>
  </sheetViews>
  <sheetFormatPr defaultColWidth="8.625" defaultRowHeight="16.5" x14ac:dyDescent="0.2"/>
  <cols>
    <col min="1" max="1" width="3.375" style="79" customWidth="1"/>
    <col min="2" max="2" width="7.5" style="79" bestFit="1" customWidth="1"/>
    <col min="3" max="3" width="6.25" style="79" bestFit="1" customWidth="1"/>
    <col min="4" max="4" width="6.75" style="79" customWidth="1"/>
    <col min="5" max="5" width="7.75" style="83" bestFit="1" customWidth="1"/>
    <col min="6" max="6" width="8.5" style="83" bestFit="1" customWidth="1"/>
    <col min="7" max="8" width="7.75" style="83" bestFit="1" customWidth="1"/>
    <col min="9" max="9" width="8.25" style="83" bestFit="1" customWidth="1"/>
    <col min="10" max="10" width="8.375" style="83" bestFit="1" customWidth="1"/>
    <col min="11" max="16384" width="8.625" style="79"/>
  </cols>
  <sheetData>
    <row r="1" spans="1:12" s="88" customFormat="1" ht="66" x14ac:dyDescent="0.2">
      <c r="A1" s="87" t="s">
        <v>25</v>
      </c>
      <c r="B1" s="87" t="s">
        <v>34</v>
      </c>
      <c r="C1" s="87" t="s">
        <v>35</v>
      </c>
      <c r="D1" s="87" t="s">
        <v>58</v>
      </c>
      <c r="E1" s="81" t="s">
        <v>77</v>
      </c>
      <c r="F1" s="81" t="s">
        <v>120</v>
      </c>
      <c r="G1" s="81" t="s">
        <v>88</v>
      </c>
      <c r="H1" s="81" t="s">
        <v>89</v>
      </c>
      <c r="I1" s="81" t="s">
        <v>121</v>
      </c>
      <c r="J1" s="81" t="s">
        <v>122</v>
      </c>
      <c r="K1" s="81" t="s">
        <v>123</v>
      </c>
      <c r="L1" s="81" t="s">
        <v>124</v>
      </c>
    </row>
    <row r="2" spans="1:12" ht="33" x14ac:dyDescent="0.2">
      <c r="A2" s="80">
        <v>1</v>
      </c>
      <c r="B2" s="80" t="s">
        <v>95</v>
      </c>
      <c r="C2" s="80"/>
      <c r="D2" s="86" t="s">
        <v>125</v>
      </c>
      <c r="E2" s="82">
        <v>0</v>
      </c>
      <c r="F2" s="82">
        <v>0</v>
      </c>
      <c r="G2" s="82">
        <v>0</v>
      </c>
      <c r="H2" s="82">
        <v>0</v>
      </c>
      <c r="I2" s="82">
        <f>SUM(E2:H2)</f>
        <v>0</v>
      </c>
      <c r="J2" s="82">
        <f>I2*10.764</f>
        <v>0</v>
      </c>
      <c r="K2" s="82">
        <f>J2*1.1</f>
        <v>0</v>
      </c>
      <c r="L2" s="86" t="s">
        <v>125</v>
      </c>
    </row>
    <row r="3" spans="1:12" ht="33" x14ac:dyDescent="0.2">
      <c r="A3" s="80">
        <v>2</v>
      </c>
      <c r="B3" s="86" t="s">
        <v>54</v>
      </c>
      <c r="C3" s="80"/>
      <c r="D3" s="86" t="s">
        <v>126</v>
      </c>
      <c r="E3" s="82">
        <v>0</v>
      </c>
      <c r="F3" s="82">
        <v>0</v>
      </c>
      <c r="G3" s="82">
        <v>0</v>
      </c>
      <c r="H3" s="82">
        <v>0</v>
      </c>
      <c r="I3" s="82">
        <f>SUM(E3:H3)</f>
        <v>0</v>
      </c>
      <c r="J3" s="82">
        <f>I3*10.764</f>
        <v>0</v>
      </c>
      <c r="K3" s="82">
        <f>J3*1.1</f>
        <v>0</v>
      </c>
      <c r="L3" s="86" t="s">
        <v>126</v>
      </c>
    </row>
    <row r="4" spans="1:12" x14ac:dyDescent="0.2">
      <c r="A4" s="80">
        <v>3</v>
      </c>
      <c r="B4" s="80" t="s">
        <v>61</v>
      </c>
      <c r="C4" s="80">
        <v>101</v>
      </c>
      <c r="D4" s="80" t="s">
        <v>117</v>
      </c>
      <c r="E4" s="82">
        <v>57.674999999999997</v>
      </c>
      <c r="F4" s="82">
        <v>6.6</v>
      </c>
      <c r="G4" s="82">
        <v>6.5270000000000001</v>
      </c>
      <c r="H4" s="82">
        <v>4.125</v>
      </c>
      <c r="I4" s="82">
        <f>SUM(E4:H4)</f>
        <v>74.926999999999992</v>
      </c>
      <c r="J4" s="82">
        <f>I4*10.764</f>
        <v>806.51422799999989</v>
      </c>
      <c r="K4" s="82">
        <f>J4*1.1</f>
        <v>887.16565079999998</v>
      </c>
      <c r="L4" s="80" t="s">
        <v>50</v>
      </c>
    </row>
    <row r="5" spans="1:12" x14ac:dyDescent="0.2">
      <c r="A5" s="80">
        <v>4</v>
      </c>
      <c r="B5" s="80" t="s">
        <v>61</v>
      </c>
      <c r="C5" s="80">
        <v>102</v>
      </c>
      <c r="D5" s="80" t="s">
        <v>118</v>
      </c>
      <c r="E5" s="82">
        <v>46.84</v>
      </c>
      <c r="F5" s="82">
        <v>7.15</v>
      </c>
      <c r="G5" s="82">
        <v>5.7389999999999999</v>
      </c>
      <c r="H5" s="82">
        <v>4.125</v>
      </c>
      <c r="I5" s="82">
        <f t="shared" ref="I5:I73" si="0">SUM(E5:H5)</f>
        <v>63.853999999999999</v>
      </c>
      <c r="J5" s="82">
        <f t="shared" ref="J5:J73" si="1">I5*10.764</f>
        <v>687.32445599999994</v>
      </c>
      <c r="K5" s="82">
        <f t="shared" ref="K5:K73" si="2">J5*1.1</f>
        <v>756.05690159999995</v>
      </c>
      <c r="L5" s="80" t="s">
        <v>50</v>
      </c>
    </row>
    <row r="6" spans="1:12" x14ac:dyDescent="0.2">
      <c r="A6" s="80">
        <v>5</v>
      </c>
      <c r="B6" s="80" t="s">
        <v>61</v>
      </c>
      <c r="C6" s="80">
        <v>103</v>
      </c>
      <c r="D6" s="80" t="s">
        <v>118</v>
      </c>
      <c r="E6" s="82">
        <v>47.662999999999997</v>
      </c>
      <c r="F6" s="82">
        <v>6.875</v>
      </c>
      <c r="G6" s="82">
        <v>5.7389999999999999</v>
      </c>
      <c r="H6" s="82">
        <v>4.125</v>
      </c>
      <c r="I6" s="82">
        <f t="shared" si="0"/>
        <v>64.401999999999987</v>
      </c>
      <c r="J6" s="82">
        <f t="shared" si="1"/>
        <v>693.22312799999986</v>
      </c>
      <c r="K6" s="82">
        <f t="shared" si="2"/>
        <v>762.54544079999994</v>
      </c>
      <c r="L6" s="80" t="s">
        <v>50</v>
      </c>
    </row>
    <row r="7" spans="1:12" x14ac:dyDescent="0.2">
      <c r="A7" s="80">
        <v>6</v>
      </c>
      <c r="B7" s="80" t="s">
        <v>61</v>
      </c>
      <c r="C7" s="80">
        <v>104</v>
      </c>
      <c r="D7" s="80" t="s">
        <v>127</v>
      </c>
      <c r="E7" s="82">
        <v>0</v>
      </c>
      <c r="F7" s="82">
        <v>0</v>
      </c>
      <c r="G7" s="82">
        <v>0</v>
      </c>
      <c r="H7" s="82">
        <v>0</v>
      </c>
      <c r="I7" s="82">
        <f t="shared" ref="I7:I9" si="3">SUM(E7:H7)</f>
        <v>0</v>
      </c>
      <c r="J7" s="82">
        <f t="shared" si="1"/>
        <v>0</v>
      </c>
      <c r="K7" s="82">
        <f t="shared" si="2"/>
        <v>0</v>
      </c>
      <c r="L7" s="80" t="s">
        <v>127</v>
      </c>
    </row>
    <row r="8" spans="1:12" x14ac:dyDescent="0.2">
      <c r="A8" s="80">
        <v>7</v>
      </c>
      <c r="B8" s="80" t="s">
        <v>61</v>
      </c>
      <c r="C8" s="80">
        <v>105</v>
      </c>
      <c r="D8" s="80" t="s">
        <v>127</v>
      </c>
      <c r="E8" s="82">
        <v>0</v>
      </c>
      <c r="F8" s="82">
        <v>0</v>
      </c>
      <c r="G8" s="82">
        <v>0</v>
      </c>
      <c r="H8" s="82">
        <v>0</v>
      </c>
      <c r="I8" s="82">
        <f t="shared" si="3"/>
        <v>0</v>
      </c>
      <c r="J8" s="82">
        <f t="shared" si="1"/>
        <v>0</v>
      </c>
      <c r="K8" s="82">
        <f t="shared" si="2"/>
        <v>0</v>
      </c>
      <c r="L8" s="80" t="s">
        <v>127</v>
      </c>
    </row>
    <row r="9" spans="1:12" x14ac:dyDescent="0.2">
      <c r="A9" s="80">
        <v>8</v>
      </c>
      <c r="B9" s="80" t="s">
        <v>61</v>
      </c>
      <c r="C9" s="80">
        <v>106</v>
      </c>
      <c r="D9" s="80" t="s">
        <v>127</v>
      </c>
      <c r="E9" s="82">
        <v>0</v>
      </c>
      <c r="F9" s="82">
        <v>0</v>
      </c>
      <c r="G9" s="82">
        <v>0</v>
      </c>
      <c r="H9" s="82">
        <v>0</v>
      </c>
      <c r="I9" s="82">
        <f t="shared" si="3"/>
        <v>0</v>
      </c>
      <c r="J9" s="82">
        <f t="shared" si="1"/>
        <v>0</v>
      </c>
      <c r="K9" s="82">
        <f t="shared" si="2"/>
        <v>0</v>
      </c>
      <c r="L9" s="80" t="s">
        <v>127</v>
      </c>
    </row>
    <row r="10" spans="1:12" x14ac:dyDescent="0.2">
      <c r="A10" s="80">
        <v>9</v>
      </c>
      <c r="B10" s="80" t="s">
        <v>62</v>
      </c>
      <c r="C10" s="80">
        <v>201</v>
      </c>
      <c r="D10" s="80" t="s">
        <v>117</v>
      </c>
      <c r="E10" s="82">
        <v>57.787999999999997</v>
      </c>
      <c r="F10" s="82">
        <v>6.6</v>
      </c>
      <c r="G10" s="82">
        <v>7.4269999999999996</v>
      </c>
      <c r="H10" s="82">
        <v>2.3250000000000002</v>
      </c>
      <c r="I10" s="82">
        <f t="shared" si="0"/>
        <v>74.14</v>
      </c>
      <c r="J10" s="82">
        <f t="shared" si="1"/>
        <v>798.04295999999999</v>
      </c>
      <c r="K10" s="82">
        <f t="shared" si="2"/>
        <v>877.84725600000002</v>
      </c>
      <c r="L10" s="80" t="s">
        <v>50</v>
      </c>
    </row>
    <row r="11" spans="1:12" x14ac:dyDescent="0.2">
      <c r="A11" s="80">
        <v>10</v>
      </c>
      <c r="B11" s="80" t="s">
        <v>62</v>
      </c>
      <c r="C11" s="80">
        <v>202</v>
      </c>
      <c r="D11" s="80" t="s">
        <v>118</v>
      </c>
      <c r="E11" s="82">
        <v>46.84</v>
      </c>
      <c r="F11" s="82">
        <v>7.15</v>
      </c>
      <c r="G11" s="82">
        <v>5.7389999999999999</v>
      </c>
      <c r="H11" s="82">
        <v>4.125</v>
      </c>
      <c r="I11" s="82">
        <f t="shared" si="0"/>
        <v>63.853999999999999</v>
      </c>
      <c r="J11" s="82">
        <f t="shared" si="1"/>
        <v>687.32445599999994</v>
      </c>
      <c r="K11" s="82">
        <f t="shared" si="2"/>
        <v>756.05690159999995</v>
      </c>
      <c r="L11" s="80" t="s">
        <v>50</v>
      </c>
    </row>
    <row r="12" spans="1:12" x14ac:dyDescent="0.2">
      <c r="A12" s="80">
        <v>11</v>
      </c>
      <c r="B12" s="80" t="s">
        <v>62</v>
      </c>
      <c r="C12" s="80">
        <v>203</v>
      </c>
      <c r="D12" s="80" t="s">
        <v>118</v>
      </c>
      <c r="E12" s="82">
        <v>47.662999999999997</v>
      </c>
      <c r="F12" s="82">
        <v>6.875</v>
      </c>
      <c r="G12" s="82">
        <v>5.7389999999999999</v>
      </c>
      <c r="H12" s="82">
        <v>4.125</v>
      </c>
      <c r="I12" s="82">
        <f t="shared" si="0"/>
        <v>64.401999999999987</v>
      </c>
      <c r="J12" s="82">
        <f t="shared" si="1"/>
        <v>693.22312799999986</v>
      </c>
      <c r="K12" s="82">
        <f t="shared" si="2"/>
        <v>762.54544079999994</v>
      </c>
      <c r="L12" s="80" t="s">
        <v>50</v>
      </c>
    </row>
    <row r="13" spans="1:12" x14ac:dyDescent="0.2">
      <c r="A13" s="80">
        <v>12</v>
      </c>
      <c r="B13" s="80" t="s">
        <v>62</v>
      </c>
      <c r="C13" s="80">
        <v>204</v>
      </c>
      <c r="D13" s="80" t="s">
        <v>117</v>
      </c>
      <c r="E13" s="82">
        <v>57.787999999999997</v>
      </c>
      <c r="F13" s="82">
        <v>6.6</v>
      </c>
      <c r="G13" s="82">
        <v>7.4269999999999996</v>
      </c>
      <c r="H13" s="82">
        <v>2.3250000000000002</v>
      </c>
      <c r="I13" s="82">
        <f t="shared" si="0"/>
        <v>74.14</v>
      </c>
      <c r="J13" s="82">
        <f t="shared" si="1"/>
        <v>798.04295999999999</v>
      </c>
      <c r="K13" s="82">
        <f t="shared" si="2"/>
        <v>877.84725600000002</v>
      </c>
      <c r="L13" s="80" t="s">
        <v>50</v>
      </c>
    </row>
    <row r="14" spans="1:12" x14ac:dyDescent="0.2">
      <c r="A14" s="80">
        <v>13</v>
      </c>
      <c r="B14" s="80" t="s">
        <v>62</v>
      </c>
      <c r="C14" s="80">
        <v>205</v>
      </c>
      <c r="D14" s="80" t="s">
        <v>127</v>
      </c>
      <c r="E14" s="82">
        <v>0</v>
      </c>
      <c r="F14" s="82">
        <v>0</v>
      </c>
      <c r="G14" s="82">
        <v>0</v>
      </c>
      <c r="H14" s="82">
        <v>0</v>
      </c>
      <c r="I14" s="82">
        <f t="shared" ref="I14:I15" si="4">SUM(E14:H14)</f>
        <v>0</v>
      </c>
      <c r="J14" s="82">
        <f t="shared" si="1"/>
        <v>0</v>
      </c>
      <c r="K14" s="82">
        <f t="shared" si="2"/>
        <v>0</v>
      </c>
      <c r="L14" s="80" t="s">
        <v>127</v>
      </c>
    </row>
    <row r="15" spans="1:12" x14ac:dyDescent="0.2">
      <c r="A15" s="80">
        <v>14</v>
      </c>
      <c r="B15" s="80" t="s">
        <v>62</v>
      </c>
      <c r="C15" s="80">
        <v>206</v>
      </c>
      <c r="D15" s="80" t="s">
        <v>127</v>
      </c>
      <c r="E15" s="82">
        <v>0</v>
      </c>
      <c r="F15" s="82">
        <v>0</v>
      </c>
      <c r="G15" s="82">
        <v>0</v>
      </c>
      <c r="H15" s="82">
        <v>0</v>
      </c>
      <c r="I15" s="82">
        <f t="shared" si="4"/>
        <v>0</v>
      </c>
      <c r="J15" s="82">
        <f t="shared" si="1"/>
        <v>0</v>
      </c>
      <c r="K15" s="82">
        <f t="shared" si="2"/>
        <v>0</v>
      </c>
      <c r="L15" s="80" t="s">
        <v>127</v>
      </c>
    </row>
    <row r="16" spans="1:12" x14ac:dyDescent="0.2">
      <c r="A16" s="80">
        <v>15</v>
      </c>
      <c r="B16" s="80" t="s">
        <v>63</v>
      </c>
      <c r="C16" s="80">
        <v>301</v>
      </c>
      <c r="D16" s="80" t="s">
        <v>117</v>
      </c>
      <c r="E16" s="82">
        <v>57.674999999999997</v>
      </c>
      <c r="F16" s="82">
        <v>6.6</v>
      </c>
      <c r="G16" s="82">
        <v>6.5270000000000001</v>
      </c>
      <c r="H16" s="82">
        <v>4.125</v>
      </c>
      <c r="I16" s="82">
        <f t="shared" si="0"/>
        <v>74.926999999999992</v>
      </c>
      <c r="J16" s="82">
        <f t="shared" si="1"/>
        <v>806.51422799999989</v>
      </c>
      <c r="K16" s="82">
        <f t="shared" si="2"/>
        <v>887.16565079999998</v>
      </c>
      <c r="L16" s="80" t="s">
        <v>50</v>
      </c>
    </row>
    <row r="17" spans="1:12" x14ac:dyDescent="0.2">
      <c r="A17" s="80">
        <v>16</v>
      </c>
      <c r="B17" s="80" t="s">
        <v>63</v>
      </c>
      <c r="C17" s="80">
        <v>302</v>
      </c>
      <c r="D17" s="80" t="s">
        <v>118</v>
      </c>
      <c r="E17" s="82">
        <v>46.84</v>
      </c>
      <c r="F17" s="82">
        <v>7.15</v>
      </c>
      <c r="G17" s="82">
        <v>5.7389999999999999</v>
      </c>
      <c r="H17" s="82">
        <v>4.125</v>
      </c>
      <c r="I17" s="82">
        <f t="shared" si="0"/>
        <v>63.853999999999999</v>
      </c>
      <c r="J17" s="82">
        <f t="shared" si="1"/>
        <v>687.32445599999994</v>
      </c>
      <c r="K17" s="82">
        <f t="shared" si="2"/>
        <v>756.05690159999995</v>
      </c>
      <c r="L17" s="80" t="s">
        <v>50</v>
      </c>
    </row>
    <row r="18" spans="1:12" x14ac:dyDescent="0.2">
      <c r="A18" s="80">
        <v>17</v>
      </c>
      <c r="B18" s="80" t="s">
        <v>63</v>
      </c>
      <c r="C18" s="80">
        <v>303</v>
      </c>
      <c r="D18" s="80" t="s">
        <v>118</v>
      </c>
      <c r="E18" s="82">
        <v>47.662999999999997</v>
      </c>
      <c r="F18" s="82">
        <v>6.875</v>
      </c>
      <c r="G18" s="82">
        <v>5.7389999999999999</v>
      </c>
      <c r="H18" s="82">
        <v>4.125</v>
      </c>
      <c r="I18" s="82">
        <f t="shared" si="0"/>
        <v>64.401999999999987</v>
      </c>
      <c r="J18" s="82">
        <f t="shared" si="1"/>
        <v>693.22312799999986</v>
      </c>
      <c r="K18" s="82">
        <f t="shared" si="2"/>
        <v>762.54544079999994</v>
      </c>
      <c r="L18" s="80" t="s">
        <v>50</v>
      </c>
    </row>
    <row r="19" spans="1:12" x14ac:dyDescent="0.2">
      <c r="A19" s="80">
        <v>18</v>
      </c>
      <c r="B19" s="80" t="s">
        <v>63</v>
      </c>
      <c r="C19" s="80">
        <v>304</v>
      </c>
      <c r="D19" s="80" t="s">
        <v>117</v>
      </c>
      <c r="E19" s="82">
        <v>57.674999999999997</v>
      </c>
      <c r="F19" s="82">
        <v>6.6</v>
      </c>
      <c r="G19" s="82">
        <v>6.5270000000000001</v>
      </c>
      <c r="H19" s="82">
        <v>4.125</v>
      </c>
      <c r="I19" s="82">
        <f t="shared" si="0"/>
        <v>74.926999999999992</v>
      </c>
      <c r="J19" s="82">
        <f t="shared" si="1"/>
        <v>806.51422799999989</v>
      </c>
      <c r="K19" s="82">
        <f t="shared" si="2"/>
        <v>887.16565079999998</v>
      </c>
      <c r="L19" s="80" t="s">
        <v>50</v>
      </c>
    </row>
    <row r="20" spans="1:12" x14ac:dyDescent="0.2">
      <c r="A20" s="80">
        <v>19</v>
      </c>
      <c r="B20" s="80" t="s">
        <v>63</v>
      </c>
      <c r="C20" s="80">
        <v>305</v>
      </c>
      <c r="D20" s="80" t="s">
        <v>118</v>
      </c>
      <c r="E20" s="82">
        <v>44.798000000000002</v>
      </c>
      <c r="F20" s="82">
        <v>2.1</v>
      </c>
      <c r="G20" s="82">
        <v>5.2130000000000001</v>
      </c>
      <c r="H20" s="82">
        <v>3.45</v>
      </c>
      <c r="I20" s="82">
        <f t="shared" si="0"/>
        <v>55.561000000000007</v>
      </c>
      <c r="J20" s="82">
        <f t="shared" si="1"/>
        <v>598.05860400000006</v>
      </c>
      <c r="K20" s="82">
        <f t="shared" si="2"/>
        <v>657.86446440000009</v>
      </c>
      <c r="L20" s="80" t="s">
        <v>50</v>
      </c>
    </row>
    <row r="21" spans="1:12" x14ac:dyDescent="0.2">
      <c r="A21" s="80">
        <v>20</v>
      </c>
      <c r="B21" s="80" t="s">
        <v>63</v>
      </c>
      <c r="C21" s="80">
        <v>306</v>
      </c>
      <c r="D21" s="80" t="s">
        <v>119</v>
      </c>
      <c r="E21" s="82">
        <v>39.088999999999999</v>
      </c>
      <c r="F21" s="82">
        <v>0</v>
      </c>
      <c r="G21" s="82">
        <v>3.637</v>
      </c>
      <c r="H21" s="82">
        <v>3.45</v>
      </c>
      <c r="I21" s="82">
        <f t="shared" si="0"/>
        <v>46.176000000000002</v>
      </c>
      <c r="J21" s="82">
        <f t="shared" si="1"/>
        <v>497.03846399999998</v>
      </c>
      <c r="K21" s="82">
        <f t="shared" si="2"/>
        <v>546.74231040000006</v>
      </c>
      <c r="L21" s="80" t="s">
        <v>50</v>
      </c>
    </row>
    <row r="22" spans="1:12" x14ac:dyDescent="0.2">
      <c r="A22" s="80">
        <v>21</v>
      </c>
      <c r="B22" s="80" t="s">
        <v>64</v>
      </c>
      <c r="C22" s="80">
        <v>401</v>
      </c>
      <c r="D22" s="80" t="s">
        <v>117</v>
      </c>
      <c r="E22" s="82">
        <v>57.787999999999997</v>
      </c>
      <c r="F22" s="82">
        <v>6.6</v>
      </c>
      <c r="G22" s="82">
        <v>7.4269999999999996</v>
      </c>
      <c r="H22" s="82">
        <v>2.3250000000000002</v>
      </c>
      <c r="I22" s="82">
        <f t="shared" si="0"/>
        <v>74.14</v>
      </c>
      <c r="J22" s="82">
        <f t="shared" si="1"/>
        <v>798.04295999999999</v>
      </c>
      <c r="K22" s="82">
        <f t="shared" si="2"/>
        <v>877.84725600000002</v>
      </c>
      <c r="L22" s="80" t="s">
        <v>50</v>
      </c>
    </row>
    <row r="23" spans="1:12" x14ac:dyDescent="0.2">
      <c r="A23" s="80">
        <v>22</v>
      </c>
      <c r="B23" s="80" t="s">
        <v>64</v>
      </c>
      <c r="C23" s="80">
        <v>402</v>
      </c>
      <c r="D23" s="80" t="s">
        <v>118</v>
      </c>
      <c r="E23" s="82">
        <v>46.84</v>
      </c>
      <c r="F23" s="82">
        <v>7.15</v>
      </c>
      <c r="G23" s="82">
        <v>5.7389999999999999</v>
      </c>
      <c r="H23" s="82">
        <v>4.125</v>
      </c>
      <c r="I23" s="82">
        <f t="shared" si="0"/>
        <v>63.853999999999999</v>
      </c>
      <c r="J23" s="82">
        <f t="shared" si="1"/>
        <v>687.32445599999994</v>
      </c>
      <c r="K23" s="82">
        <f t="shared" si="2"/>
        <v>756.05690159999995</v>
      </c>
      <c r="L23" s="80" t="s">
        <v>50</v>
      </c>
    </row>
    <row r="24" spans="1:12" x14ac:dyDescent="0.2">
      <c r="A24" s="80">
        <v>23</v>
      </c>
      <c r="B24" s="80" t="s">
        <v>64</v>
      </c>
      <c r="C24" s="80">
        <v>403</v>
      </c>
      <c r="D24" s="80" t="s">
        <v>118</v>
      </c>
      <c r="E24" s="82">
        <v>47.662999999999997</v>
      </c>
      <c r="F24" s="82">
        <v>6.875</v>
      </c>
      <c r="G24" s="82">
        <v>5.7389999999999999</v>
      </c>
      <c r="H24" s="82">
        <v>4.125</v>
      </c>
      <c r="I24" s="82">
        <f t="shared" si="0"/>
        <v>64.401999999999987</v>
      </c>
      <c r="J24" s="82">
        <f t="shared" si="1"/>
        <v>693.22312799999986</v>
      </c>
      <c r="K24" s="82">
        <f t="shared" si="2"/>
        <v>762.54544079999994</v>
      </c>
      <c r="L24" s="80" t="s">
        <v>50</v>
      </c>
    </row>
    <row r="25" spans="1:12" x14ac:dyDescent="0.2">
      <c r="A25" s="80">
        <v>24</v>
      </c>
      <c r="B25" s="80" t="s">
        <v>64</v>
      </c>
      <c r="C25" s="80">
        <v>404</v>
      </c>
      <c r="D25" s="80" t="s">
        <v>117</v>
      </c>
      <c r="E25" s="82">
        <v>57.787999999999997</v>
      </c>
      <c r="F25" s="82">
        <v>6.6</v>
      </c>
      <c r="G25" s="82">
        <v>7.4269999999999996</v>
      </c>
      <c r="H25" s="82">
        <v>2.3250000000000002</v>
      </c>
      <c r="I25" s="82">
        <f t="shared" si="0"/>
        <v>74.14</v>
      </c>
      <c r="J25" s="82">
        <f t="shared" si="1"/>
        <v>798.04295999999999</v>
      </c>
      <c r="K25" s="82">
        <f t="shared" si="2"/>
        <v>877.84725600000002</v>
      </c>
      <c r="L25" s="80" t="s">
        <v>50</v>
      </c>
    </row>
    <row r="26" spans="1:12" x14ac:dyDescent="0.2">
      <c r="A26" s="80">
        <v>25</v>
      </c>
      <c r="B26" s="80" t="s">
        <v>64</v>
      </c>
      <c r="C26" s="80">
        <v>405</v>
      </c>
      <c r="D26" s="80" t="s">
        <v>118</v>
      </c>
      <c r="E26" s="82">
        <v>44.686</v>
      </c>
      <c r="F26" s="82">
        <v>2.1</v>
      </c>
      <c r="G26" s="82">
        <v>4.875</v>
      </c>
      <c r="H26" s="82">
        <v>4.125</v>
      </c>
      <c r="I26" s="82">
        <f t="shared" si="0"/>
        <v>55.786000000000001</v>
      </c>
      <c r="J26" s="82">
        <f t="shared" si="1"/>
        <v>600.480504</v>
      </c>
      <c r="K26" s="82">
        <f t="shared" si="2"/>
        <v>660.52855440000008</v>
      </c>
      <c r="L26" s="80" t="s">
        <v>50</v>
      </c>
    </row>
    <row r="27" spans="1:12" x14ac:dyDescent="0.2">
      <c r="A27" s="80">
        <v>26</v>
      </c>
      <c r="B27" s="80" t="s">
        <v>64</v>
      </c>
      <c r="C27" s="80">
        <v>406</v>
      </c>
      <c r="D27" s="80" t="s">
        <v>119</v>
      </c>
      <c r="E27" s="82">
        <v>38.976999999999997</v>
      </c>
      <c r="F27" s="82">
        <v>0</v>
      </c>
      <c r="G27" s="82">
        <v>3.3</v>
      </c>
      <c r="H27" s="82">
        <v>4.125</v>
      </c>
      <c r="I27" s="82">
        <f t="shared" si="0"/>
        <v>46.401999999999994</v>
      </c>
      <c r="J27" s="82">
        <f t="shared" si="1"/>
        <v>499.47112799999991</v>
      </c>
      <c r="K27" s="82">
        <f t="shared" si="2"/>
        <v>549.41824079999992</v>
      </c>
      <c r="L27" s="80" t="s">
        <v>50</v>
      </c>
    </row>
    <row r="28" spans="1:12" x14ac:dyDescent="0.2">
      <c r="A28" s="80">
        <v>27</v>
      </c>
      <c r="B28" s="80" t="s">
        <v>65</v>
      </c>
      <c r="C28" s="80">
        <v>501</v>
      </c>
      <c r="D28" s="80" t="s">
        <v>117</v>
      </c>
      <c r="E28" s="82">
        <v>57.674999999999997</v>
      </c>
      <c r="F28" s="82">
        <v>6.6</v>
      </c>
      <c r="G28" s="82">
        <v>6.5270000000000001</v>
      </c>
      <c r="H28" s="82">
        <v>4.125</v>
      </c>
      <c r="I28" s="82">
        <f t="shared" si="0"/>
        <v>74.926999999999992</v>
      </c>
      <c r="J28" s="82">
        <f t="shared" si="1"/>
        <v>806.51422799999989</v>
      </c>
      <c r="K28" s="82">
        <f t="shared" si="2"/>
        <v>887.16565079999998</v>
      </c>
      <c r="L28" s="80" t="s">
        <v>50</v>
      </c>
    </row>
    <row r="29" spans="1:12" x14ac:dyDescent="0.2">
      <c r="A29" s="80">
        <v>28</v>
      </c>
      <c r="B29" s="80" t="s">
        <v>65</v>
      </c>
      <c r="C29" s="80">
        <v>502</v>
      </c>
      <c r="D29" s="80" t="s">
        <v>118</v>
      </c>
      <c r="E29" s="82">
        <v>46.84</v>
      </c>
      <c r="F29" s="82">
        <v>7.15</v>
      </c>
      <c r="G29" s="82">
        <v>5.7389999999999999</v>
      </c>
      <c r="H29" s="82">
        <v>4.125</v>
      </c>
      <c r="I29" s="82">
        <f t="shared" si="0"/>
        <v>63.853999999999999</v>
      </c>
      <c r="J29" s="82">
        <f t="shared" si="1"/>
        <v>687.32445599999994</v>
      </c>
      <c r="K29" s="82">
        <f t="shared" si="2"/>
        <v>756.05690159999995</v>
      </c>
      <c r="L29" s="80" t="s">
        <v>50</v>
      </c>
    </row>
    <row r="30" spans="1:12" x14ac:dyDescent="0.2">
      <c r="A30" s="80">
        <v>29</v>
      </c>
      <c r="B30" s="80" t="s">
        <v>65</v>
      </c>
      <c r="C30" s="80">
        <v>503</v>
      </c>
      <c r="D30" s="80" t="s">
        <v>118</v>
      </c>
      <c r="E30" s="82">
        <v>47.662999999999997</v>
      </c>
      <c r="F30" s="82">
        <v>6.875</v>
      </c>
      <c r="G30" s="82">
        <v>5.7389999999999999</v>
      </c>
      <c r="H30" s="82">
        <v>4.125</v>
      </c>
      <c r="I30" s="82">
        <f t="shared" si="0"/>
        <v>64.401999999999987</v>
      </c>
      <c r="J30" s="82">
        <f t="shared" si="1"/>
        <v>693.22312799999986</v>
      </c>
      <c r="K30" s="82">
        <f t="shared" si="2"/>
        <v>762.54544079999994</v>
      </c>
      <c r="L30" s="80" t="s">
        <v>50</v>
      </c>
    </row>
    <row r="31" spans="1:12" x14ac:dyDescent="0.2">
      <c r="A31" s="80">
        <v>30</v>
      </c>
      <c r="B31" s="80" t="s">
        <v>65</v>
      </c>
      <c r="C31" s="80">
        <v>504</v>
      </c>
      <c r="D31" s="80" t="s">
        <v>117</v>
      </c>
      <c r="E31" s="82">
        <v>57.674999999999997</v>
      </c>
      <c r="F31" s="82">
        <v>6.6</v>
      </c>
      <c r="G31" s="82">
        <v>6.5270000000000001</v>
      </c>
      <c r="H31" s="82">
        <v>4.125</v>
      </c>
      <c r="I31" s="82">
        <f t="shared" si="0"/>
        <v>74.926999999999992</v>
      </c>
      <c r="J31" s="82">
        <f t="shared" si="1"/>
        <v>806.51422799999989</v>
      </c>
      <c r="K31" s="82">
        <f t="shared" si="2"/>
        <v>887.16565079999998</v>
      </c>
      <c r="L31" s="80" t="s">
        <v>50</v>
      </c>
    </row>
    <row r="32" spans="1:12" x14ac:dyDescent="0.2">
      <c r="A32" s="80">
        <v>31</v>
      </c>
      <c r="B32" s="80" t="s">
        <v>65</v>
      </c>
      <c r="C32" s="80">
        <v>505</v>
      </c>
      <c r="D32" s="80" t="s">
        <v>118</v>
      </c>
      <c r="E32" s="82">
        <v>44.798000000000002</v>
      </c>
      <c r="F32" s="82">
        <v>2.1</v>
      </c>
      <c r="G32" s="82">
        <v>5.2130000000000001</v>
      </c>
      <c r="H32" s="82">
        <v>3.45</v>
      </c>
      <c r="I32" s="82">
        <f t="shared" si="0"/>
        <v>55.561000000000007</v>
      </c>
      <c r="J32" s="82">
        <f t="shared" si="1"/>
        <v>598.05860400000006</v>
      </c>
      <c r="K32" s="82">
        <f t="shared" si="2"/>
        <v>657.86446440000009</v>
      </c>
      <c r="L32" s="80" t="s">
        <v>50</v>
      </c>
    </row>
    <row r="33" spans="1:12" x14ac:dyDescent="0.2">
      <c r="A33" s="80">
        <v>32</v>
      </c>
      <c r="B33" s="80" t="s">
        <v>65</v>
      </c>
      <c r="C33" s="80">
        <v>506</v>
      </c>
      <c r="D33" s="80" t="s">
        <v>119</v>
      </c>
      <c r="E33" s="82">
        <v>39.088999999999999</v>
      </c>
      <c r="F33" s="82">
        <v>0</v>
      </c>
      <c r="G33" s="82">
        <v>3.637</v>
      </c>
      <c r="H33" s="82">
        <v>3.45</v>
      </c>
      <c r="I33" s="82">
        <f t="shared" si="0"/>
        <v>46.176000000000002</v>
      </c>
      <c r="J33" s="82">
        <f t="shared" si="1"/>
        <v>497.03846399999998</v>
      </c>
      <c r="K33" s="82">
        <f t="shared" si="2"/>
        <v>546.74231040000006</v>
      </c>
      <c r="L33" s="80" t="s">
        <v>50</v>
      </c>
    </row>
    <row r="34" spans="1:12" x14ac:dyDescent="0.2">
      <c r="A34" s="80">
        <v>33</v>
      </c>
      <c r="B34" s="80" t="s">
        <v>66</v>
      </c>
      <c r="C34" s="80">
        <v>601</v>
      </c>
      <c r="D34" s="80" t="s">
        <v>117</v>
      </c>
      <c r="E34" s="82">
        <v>57.787999999999997</v>
      </c>
      <c r="F34" s="82">
        <v>6.6</v>
      </c>
      <c r="G34" s="82">
        <v>7.4269999999999996</v>
      </c>
      <c r="H34" s="82">
        <v>2.3250000000000002</v>
      </c>
      <c r="I34" s="82">
        <f t="shared" si="0"/>
        <v>74.14</v>
      </c>
      <c r="J34" s="82">
        <f t="shared" si="1"/>
        <v>798.04295999999999</v>
      </c>
      <c r="K34" s="82">
        <f t="shared" si="2"/>
        <v>877.84725600000002</v>
      </c>
      <c r="L34" s="80" t="s">
        <v>50</v>
      </c>
    </row>
    <row r="35" spans="1:12" x14ac:dyDescent="0.2">
      <c r="A35" s="80">
        <v>34</v>
      </c>
      <c r="B35" s="80" t="s">
        <v>66</v>
      </c>
      <c r="C35" s="80">
        <v>602</v>
      </c>
      <c r="D35" s="80" t="s">
        <v>118</v>
      </c>
      <c r="E35" s="82">
        <v>46.84</v>
      </c>
      <c r="F35" s="82">
        <v>7.15</v>
      </c>
      <c r="G35" s="82">
        <v>5.7389999999999999</v>
      </c>
      <c r="H35" s="82">
        <v>4.125</v>
      </c>
      <c r="I35" s="82">
        <f t="shared" si="0"/>
        <v>63.853999999999999</v>
      </c>
      <c r="J35" s="82">
        <f t="shared" si="1"/>
        <v>687.32445599999994</v>
      </c>
      <c r="K35" s="82">
        <f t="shared" si="2"/>
        <v>756.05690159999995</v>
      </c>
      <c r="L35" s="80" t="s">
        <v>50</v>
      </c>
    </row>
    <row r="36" spans="1:12" x14ac:dyDescent="0.2">
      <c r="A36" s="80">
        <v>35</v>
      </c>
      <c r="B36" s="80" t="s">
        <v>66</v>
      </c>
      <c r="C36" s="80">
        <v>603</v>
      </c>
      <c r="D36" s="80" t="s">
        <v>118</v>
      </c>
      <c r="E36" s="82">
        <v>47.662999999999997</v>
      </c>
      <c r="F36" s="82">
        <v>6.875</v>
      </c>
      <c r="G36" s="82">
        <v>5.7389999999999999</v>
      </c>
      <c r="H36" s="82">
        <v>4.125</v>
      </c>
      <c r="I36" s="82">
        <f t="shared" si="0"/>
        <v>64.401999999999987</v>
      </c>
      <c r="J36" s="82">
        <f t="shared" si="1"/>
        <v>693.22312799999986</v>
      </c>
      <c r="K36" s="82">
        <f t="shared" si="2"/>
        <v>762.54544079999994</v>
      </c>
      <c r="L36" s="80" t="s">
        <v>50</v>
      </c>
    </row>
    <row r="37" spans="1:12" x14ac:dyDescent="0.2">
      <c r="A37" s="80">
        <v>36</v>
      </c>
      <c r="B37" s="80" t="s">
        <v>66</v>
      </c>
      <c r="C37" s="80">
        <v>604</v>
      </c>
      <c r="D37" s="80" t="s">
        <v>117</v>
      </c>
      <c r="E37" s="82">
        <v>57.787999999999997</v>
      </c>
      <c r="F37" s="82">
        <v>6.6</v>
      </c>
      <c r="G37" s="82">
        <v>7.4269999999999996</v>
      </c>
      <c r="H37" s="82">
        <v>2.3250000000000002</v>
      </c>
      <c r="I37" s="82">
        <f t="shared" si="0"/>
        <v>74.14</v>
      </c>
      <c r="J37" s="82">
        <f t="shared" si="1"/>
        <v>798.04295999999999</v>
      </c>
      <c r="K37" s="82">
        <f t="shared" si="2"/>
        <v>877.84725600000002</v>
      </c>
      <c r="L37" s="80" t="s">
        <v>50</v>
      </c>
    </row>
    <row r="38" spans="1:12" x14ac:dyDescent="0.2">
      <c r="A38" s="80">
        <v>37</v>
      </c>
      <c r="B38" s="80" t="s">
        <v>66</v>
      </c>
      <c r="C38" s="80">
        <v>605</v>
      </c>
      <c r="D38" s="80" t="s">
        <v>118</v>
      </c>
      <c r="E38" s="82">
        <v>44.686</v>
      </c>
      <c r="F38" s="82">
        <v>2.1</v>
      </c>
      <c r="G38" s="82">
        <v>4.875</v>
      </c>
      <c r="H38" s="82">
        <v>4.125</v>
      </c>
      <c r="I38" s="82">
        <f t="shared" si="0"/>
        <v>55.786000000000001</v>
      </c>
      <c r="J38" s="82">
        <f t="shared" si="1"/>
        <v>600.480504</v>
      </c>
      <c r="K38" s="82">
        <f t="shared" si="2"/>
        <v>660.52855440000008</v>
      </c>
      <c r="L38" s="80" t="s">
        <v>50</v>
      </c>
    </row>
    <row r="39" spans="1:12" x14ac:dyDescent="0.2">
      <c r="A39" s="80">
        <v>38</v>
      </c>
      <c r="B39" s="80" t="s">
        <v>66</v>
      </c>
      <c r="C39" s="80">
        <v>606</v>
      </c>
      <c r="D39" s="80" t="s">
        <v>119</v>
      </c>
      <c r="E39" s="82">
        <v>38.976999999999997</v>
      </c>
      <c r="F39" s="82">
        <v>0</v>
      </c>
      <c r="G39" s="82">
        <v>3.3</v>
      </c>
      <c r="H39" s="82">
        <v>4.125</v>
      </c>
      <c r="I39" s="82">
        <f t="shared" si="0"/>
        <v>46.401999999999994</v>
      </c>
      <c r="J39" s="82">
        <f t="shared" si="1"/>
        <v>499.47112799999991</v>
      </c>
      <c r="K39" s="82">
        <f t="shared" si="2"/>
        <v>549.41824079999992</v>
      </c>
      <c r="L39" s="80" t="s">
        <v>50</v>
      </c>
    </row>
    <row r="40" spans="1:12" x14ac:dyDescent="0.2">
      <c r="A40" s="80">
        <v>39</v>
      </c>
      <c r="B40" s="80" t="s">
        <v>67</v>
      </c>
      <c r="C40" s="80">
        <v>701</v>
      </c>
      <c r="D40" s="80" t="s">
        <v>117</v>
      </c>
      <c r="E40" s="82">
        <v>57.674999999999997</v>
      </c>
      <c r="F40" s="82">
        <v>6.6</v>
      </c>
      <c r="G40" s="82">
        <v>6.5270000000000001</v>
      </c>
      <c r="H40" s="82">
        <v>4.125</v>
      </c>
      <c r="I40" s="82">
        <f t="shared" si="0"/>
        <v>74.926999999999992</v>
      </c>
      <c r="J40" s="82">
        <f t="shared" si="1"/>
        <v>806.51422799999989</v>
      </c>
      <c r="K40" s="82">
        <f t="shared" si="2"/>
        <v>887.16565079999998</v>
      </c>
      <c r="L40" s="80" t="s">
        <v>50</v>
      </c>
    </row>
    <row r="41" spans="1:12" x14ac:dyDescent="0.2">
      <c r="A41" s="80">
        <v>40</v>
      </c>
      <c r="B41" s="80" t="s">
        <v>67</v>
      </c>
      <c r="C41" s="80">
        <v>702</v>
      </c>
      <c r="D41" s="80" t="s">
        <v>118</v>
      </c>
      <c r="E41" s="82">
        <v>46.84</v>
      </c>
      <c r="F41" s="82">
        <v>7.15</v>
      </c>
      <c r="G41" s="82">
        <v>5.7389999999999999</v>
      </c>
      <c r="H41" s="82">
        <v>4.125</v>
      </c>
      <c r="I41" s="82">
        <f t="shared" si="0"/>
        <v>63.853999999999999</v>
      </c>
      <c r="J41" s="82">
        <f t="shared" si="1"/>
        <v>687.32445599999994</v>
      </c>
      <c r="K41" s="82">
        <f t="shared" si="2"/>
        <v>756.05690159999995</v>
      </c>
      <c r="L41" s="80" t="s">
        <v>50</v>
      </c>
    </row>
    <row r="42" spans="1:12" x14ac:dyDescent="0.2">
      <c r="A42" s="80">
        <v>41</v>
      </c>
      <c r="B42" s="80" t="s">
        <v>67</v>
      </c>
      <c r="C42" s="80">
        <v>703</v>
      </c>
      <c r="D42" s="80" t="s">
        <v>118</v>
      </c>
      <c r="E42" s="82">
        <v>47.662999999999997</v>
      </c>
      <c r="F42" s="82">
        <v>6.875</v>
      </c>
      <c r="G42" s="82">
        <v>5.7389999999999999</v>
      </c>
      <c r="H42" s="82">
        <v>4.125</v>
      </c>
      <c r="I42" s="82">
        <f t="shared" si="0"/>
        <v>64.401999999999987</v>
      </c>
      <c r="J42" s="82">
        <f t="shared" si="1"/>
        <v>693.22312799999986</v>
      </c>
      <c r="K42" s="82">
        <f t="shared" si="2"/>
        <v>762.54544079999994</v>
      </c>
      <c r="L42" s="80" t="s">
        <v>50</v>
      </c>
    </row>
    <row r="43" spans="1:12" x14ac:dyDescent="0.2">
      <c r="A43" s="80">
        <v>42</v>
      </c>
      <c r="B43" s="80" t="s">
        <v>67</v>
      </c>
      <c r="C43" s="80">
        <v>704</v>
      </c>
      <c r="D43" s="80" t="s">
        <v>117</v>
      </c>
      <c r="E43" s="82">
        <v>57.674999999999997</v>
      </c>
      <c r="F43" s="82">
        <v>6.6</v>
      </c>
      <c r="G43" s="82">
        <v>6.5270000000000001</v>
      </c>
      <c r="H43" s="82">
        <v>4.125</v>
      </c>
      <c r="I43" s="82">
        <f t="shared" si="0"/>
        <v>74.926999999999992</v>
      </c>
      <c r="J43" s="82">
        <f t="shared" si="1"/>
        <v>806.51422799999989</v>
      </c>
      <c r="K43" s="82">
        <f t="shared" si="2"/>
        <v>887.16565079999998</v>
      </c>
      <c r="L43" s="80" t="s">
        <v>50</v>
      </c>
    </row>
    <row r="44" spans="1:12" x14ac:dyDescent="0.2">
      <c r="A44" s="80">
        <v>43</v>
      </c>
      <c r="B44" s="80" t="s">
        <v>67</v>
      </c>
      <c r="C44" s="80">
        <v>705</v>
      </c>
      <c r="D44" s="80" t="s">
        <v>118</v>
      </c>
      <c r="E44" s="82">
        <v>44.798000000000002</v>
      </c>
      <c r="F44" s="82">
        <v>2.1</v>
      </c>
      <c r="G44" s="82">
        <v>5.2130000000000001</v>
      </c>
      <c r="H44" s="82">
        <v>3.45</v>
      </c>
      <c r="I44" s="82">
        <f t="shared" si="0"/>
        <v>55.561000000000007</v>
      </c>
      <c r="J44" s="82">
        <f t="shared" si="1"/>
        <v>598.05860400000006</v>
      </c>
      <c r="K44" s="82">
        <f t="shared" si="2"/>
        <v>657.86446440000009</v>
      </c>
      <c r="L44" s="80" t="s">
        <v>50</v>
      </c>
    </row>
    <row r="45" spans="1:12" x14ac:dyDescent="0.2">
      <c r="A45" s="80">
        <v>44</v>
      </c>
      <c r="B45" s="80" t="s">
        <v>67</v>
      </c>
      <c r="C45" s="80">
        <v>706</v>
      </c>
      <c r="D45" s="80" t="s">
        <v>119</v>
      </c>
      <c r="E45" s="82">
        <v>39.088999999999999</v>
      </c>
      <c r="F45" s="82">
        <v>0</v>
      </c>
      <c r="G45" s="82">
        <v>3.637</v>
      </c>
      <c r="H45" s="82">
        <v>3.45</v>
      </c>
      <c r="I45" s="82">
        <f t="shared" si="0"/>
        <v>46.176000000000002</v>
      </c>
      <c r="J45" s="82">
        <f t="shared" si="1"/>
        <v>497.03846399999998</v>
      </c>
      <c r="K45" s="82">
        <f t="shared" si="2"/>
        <v>546.74231040000006</v>
      </c>
      <c r="L45" s="80" t="s">
        <v>50</v>
      </c>
    </row>
    <row r="46" spans="1:12" x14ac:dyDescent="0.2">
      <c r="A46" s="80">
        <v>45</v>
      </c>
      <c r="B46" s="80" t="s">
        <v>68</v>
      </c>
      <c r="C46" s="80">
        <v>801</v>
      </c>
      <c r="D46" s="80" t="s">
        <v>117</v>
      </c>
      <c r="E46" s="82">
        <v>57.787999999999997</v>
      </c>
      <c r="F46" s="82">
        <v>6.6</v>
      </c>
      <c r="G46" s="82">
        <v>7.4269999999999996</v>
      </c>
      <c r="H46" s="82">
        <v>2.3250000000000002</v>
      </c>
      <c r="I46" s="82">
        <f t="shared" si="0"/>
        <v>74.14</v>
      </c>
      <c r="J46" s="82">
        <f t="shared" si="1"/>
        <v>798.04295999999999</v>
      </c>
      <c r="K46" s="82">
        <f t="shared" si="2"/>
        <v>877.84725600000002</v>
      </c>
      <c r="L46" s="80" t="s">
        <v>50</v>
      </c>
    </row>
    <row r="47" spans="1:12" x14ac:dyDescent="0.2">
      <c r="A47" s="80">
        <v>46</v>
      </c>
      <c r="B47" s="80" t="s">
        <v>68</v>
      </c>
      <c r="C47" s="80">
        <v>802</v>
      </c>
      <c r="D47" s="80" t="s">
        <v>118</v>
      </c>
      <c r="E47" s="82">
        <v>46.84</v>
      </c>
      <c r="F47" s="82">
        <v>7.15</v>
      </c>
      <c r="G47" s="82">
        <v>5.7389999999999999</v>
      </c>
      <c r="H47" s="82">
        <v>4.125</v>
      </c>
      <c r="I47" s="82">
        <f t="shared" si="0"/>
        <v>63.853999999999999</v>
      </c>
      <c r="J47" s="82">
        <f t="shared" si="1"/>
        <v>687.32445599999994</v>
      </c>
      <c r="K47" s="82">
        <f t="shared" si="2"/>
        <v>756.05690159999995</v>
      </c>
      <c r="L47" s="80" t="s">
        <v>50</v>
      </c>
    </row>
    <row r="48" spans="1:12" x14ac:dyDescent="0.2">
      <c r="A48" s="80">
        <v>47</v>
      </c>
      <c r="B48" s="80" t="s">
        <v>68</v>
      </c>
      <c r="C48" s="80">
        <v>803</v>
      </c>
      <c r="D48" s="80" t="s">
        <v>118</v>
      </c>
      <c r="E48" s="82">
        <v>47.662999999999997</v>
      </c>
      <c r="F48" s="82">
        <v>6.875</v>
      </c>
      <c r="G48" s="82">
        <v>5.7389999999999999</v>
      </c>
      <c r="H48" s="82">
        <v>4.125</v>
      </c>
      <c r="I48" s="82">
        <f t="shared" si="0"/>
        <v>64.401999999999987</v>
      </c>
      <c r="J48" s="82">
        <f t="shared" si="1"/>
        <v>693.22312799999986</v>
      </c>
      <c r="K48" s="82">
        <f t="shared" si="2"/>
        <v>762.54544079999994</v>
      </c>
      <c r="L48" s="80" t="s">
        <v>50</v>
      </c>
    </row>
    <row r="49" spans="1:12" x14ac:dyDescent="0.2">
      <c r="A49" s="80">
        <v>48</v>
      </c>
      <c r="B49" s="80" t="s">
        <v>68</v>
      </c>
      <c r="C49" s="80">
        <v>804</v>
      </c>
      <c r="D49" s="80" t="s">
        <v>117</v>
      </c>
      <c r="E49" s="82">
        <v>57.787999999999997</v>
      </c>
      <c r="F49" s="82">
        <v>6.6</v>
      </c>
      <c r="G49" s="82">
        <v>7.4269999999999996</v>
      </c>
      <c r="H49" s="82">
        <v>2.3250000000000002</v>
      </c>
      <c r="I49" s="82">
        <f t="shared" si="0"/>
        <v>74.14</v>
      </c>
      <c r="J49" s="82">
        <f t="shared" si="1"/>
        <v>798.04295999999999</v>
      </c>
      <c r="K49" s="82">
        <f t="shared" si="2"/>
        <v>877.84725600000002</v>
      </c>
      <c r="L49" s="80" t="s">
        <v>50</v>
      </c>
    </row>
    <row r="50" spans="1:12" x14ac:dyDescent="0.2">
      <c r="A50" s="80">
        <v>49</v>
      </c>
      <c r="B50" s="80" t="s">
        <v>68</v>
      </c>
      <c r="C50" s="80">
        <v>805</v>
      </c>
      <c r="D50" s="80" t="s">
        <v>118</v>
      </c>
      <c r="E50" s="82">
        <v>44.686</v>
      </c>
      <c r="F50" s="82">
        <v>2.1</v>
      </c>
      <c r="G50" s="82">
        <v>4.875</v>
      </c>
      <c r="H50" s="82">
        <v>4.125</v>
      </c>
      <c r="I50" s="82">
        <f t="shared" si="0"/>
        <v>55.786000000000001</v>
      </c>
      <c r="J50" s="82">
        <f t="shared" si="1"/>
        <v>600.480504</v>
      </c>
      <c r="K50" s="82">
        <f t="shared" si="2"/>
        <v>660.52855440000008</v>
      </c>
      <c r="L50" s="80" t="s">
        <v>50</v>
      </c>
    </row>
    <row r="51" spans="1:12" x14ac:dyDescent="0.2">
      <c r="A51" s="80">
        <v>50</v>
      </c>
      <c r="B51" s="80" t="s">
        <v>68</v>
      </c>
      <c r="C51" s="80">
        <v>806</v>
      </c>
      <c r="D51" s="80" t="s">
        <v>119</v>
      </c>
      <c r="E51" s="82">
        <v>38.976999999999997</v>
      </c>
      <c r="F51" s="82">
        <v>0</v>
      </c>
      <c r="G51" s="82">
        <v>3.3</v>
      </c>
      <c r="H51" s="82">
        <v>4.125</v>
      </c>
      <c r="I51" s="82">
        <f t="shared" si="0"/>
        <v>46.401999999999994</v>
      </c>
      <c r="J51" s="82">
        <f t="shared" si="1"/>
        <v>499.47112799999991</v>
      </c>
      <c r="K51" s="82">
        <f t="shared" si="2"/>
        <v>549.41824079999992</v>
      </c>
      <c r="L51" s="80" t="s">
        <v>50</v>
      </c>
    </row>
    <row r="52" spans="1:12" x14ac:dyDescent="0.2">
      <c r="A52" s="80">
        <v>51</v>
      </c>
      <c r="B52" s="80" t="s">
        <v>69</v>
      </c>
      <c r="C52" s="80">
        <v>901</v>
      </c>
      <c r="D52" s="80" t="s">
        <v>117</v>
      </c>
      <c r="E52" s="82">
        <v>57.674999999999997</v>
      </c>
      <c r="F52" s="82">
        <v>6.6</v>
      </c>
      <c r="G52" s="82">
        <v>6.5270000000000001</v>
      </c>
      <c r="H52" s="82">
        <v>4.125</v>
      </c>
      <c r="I52" s="82">
        <f t="shared" si="0"/>
        <v>74.926999999999992</v>
      </c>
      <c r="J52" s="82">
        <f t="shared" si="1"/>
        <v>806.51422799999989</v>
      </c>
      <c r="K52" s="82">
        <f t="shared" si="2"/>
        <v>887.16565079999998</v>
      </c>
      <c r="L52" s="80" t="s">
        <v>50</v>
      </c>
    </row>
    <row r="53" spans="1:12" x14ac:dyDescent="0.2">
      <c r="A53" s="80">
        <v>52</v>
      </c>
      <c r="B53" s="80" t="s">
        <v>69</v>
      </c>
      <c r="C53" s="80">
        <v>902</v>
      </c>
      <c r="D53" s="80" t="s">
        <v>118</v>
      </c>
      <c r="E53" s="82">
        <v>46.84</v>
      </c>
      <c r="F53" s="82">
        <v>7.15</v>
      </c>
      <c r="G53" s="82">
        <v>5.7389999999999999</v>
      </c>
      <c r="H53" s="82">
        <v>4.125</v>
      </c>
      <c r="I53" s="82">
        <f t="shared" si="0"/>
        <v>63.853999999999999</v>
      </c>
      <c r="J53" s="82">
        <f t="shared" si="1"/>
        <v>687.32445599999994</v>
      </c>
      <c r="K53" s="82">
        <f t="shared" si="2"/>
        <v>756.05690159999995</v>
      </c>
      <c r="L53" s="80" t="s">
        <v>50</v>
      </c>
    </row>
    <row r="54" spans="1:12" x14ac:dyDescent="0.2">
      <c r="A54" s="80">
        <v>53</v>
      </c>
      <c r="B54" s="80" t="s">
        <v>69</v>
      </c>
      <c r="C54" s="80">
        <v>903</v>
      </c>
      <c r="D54" s="80" t="s">
        <v>118</v>
      </c>
      <c r="E54" s="82">
        <v>47.662999999999997</v>
      </c>
      <c r="F54" s="82">
        <v>6.875</v>
      </c>
      <c r="G54" s="82">
        <v>5.7389999999999999</v>
      </c>
      <c r="H54" s="82">
        <v>4.125</v>
      </c>
      <c r="I54" s="82">
        <f t="shared" si="0"/>
        <v>64.401999999999987</v>
      </c>
      <c r="J54" s="82">
        <f t="shared" si="1"/>
        <v>693.22312799999986</v>
      </c>
      <c r="K54" s="82">
        <f t="shared" si="2"/>
        <v>762.54544079999994</v>
      </c>
      <c r="L54" s="80" t="s">
        <v>50</v>
      </c>
    </row>
    <row r="55" spans="1:12" x14ac:dyDescent="0.2">
      <c r="A55" s="80">
        <v>54</v>
      </c>
      <c r="B55" s="80" t="s">
        <v>69</v>
      </c>
      <c r="C55" s="80">
        <v>904</v>
      </c>
      <c r="D55" s="80" t="s">
        <v>117</v>
      </c>
      <c r="E55" s="82">
        <v>57.674999999999997</v>
      </c>
      <c r="F55" s="82">
        <v>6.6</v>
      </c>
      <c r="G55" s="82">
        <v>6.5270000000000001</v>
      </c>
      <c r="H55" s="82">
        <v>4.125</v>
      </c>
      <c r="I55" s="82">
        <f t="shared" si="0"/>
        <v>74.926999999999992</v>
      </c>
      <c r="J55" s="82">
        <f t="shared" si="1"/>
        <v>806.51422799999989</v>
      </c>
      <c r="K55" s="82">
        <f t="shared" si="2"/>
        <v>887.16565079999998</v>
      </c>
      <c r="L55" s="80" t="s">
        <v>50</v>
      </c>
    </row>
    <row r="56" spans="1:12" x14ac:dyDescent="0.2">
      <c r="A56" s="80">
        <v>55</v>
      </c>
      <c r="B56" s="80" t="s">
        <v>69</v>
      </c>
      <c r="C56" s="80">
        <v>905</v>
      </c>
      <c r="D56" s="80" t="s">
        <v>118</v>
      </c>
      <c r="E56" s="82">
        <v>44.798000000000002</v>
      </c>
      <c r="F56" s="82">
        <v>2.1</v>
      </c>
      <c r="G56" s="82">
        <v>5.2130000000000001</v>
      </c>
      <c r="H56" s="82">
        <v>3.45</v>
      </c>
      <c r="I56" s="82">
        <f t="shared" si="0"/>
        <v>55.561000000000007</v>
      </c>
      <c r="J56" s="82">
        <f t="shared" si="1"/>
        <v>598.05860400000006</v>
      </c>
      <c r="K56" s="82">
        <f t="shared" si="2"/>
        <v>657.86446440000009</v>
      </c>
      <c r="L56" s="80" t="s">
        <v>50</v>
      </c>
    </row>
    <row r="57" spans="1:12" x14ac:dyDescent="0.2">
      <c r="A57" s="80">
        <v>56</v>
      </c>
      <c r="B57" s="80" t="s">
        <v>69</v>
      </c>
      <c r="C57" s="80">
        <v>906</v>
      </c>
      <c r="D57" s="80" t="s">
        <v>119</v>
      </c>
      <c r="E57" s="82">
        <v>39.088999999999999</v>
      </c>
      <c r="F57" s="82">
        <v>0</v>
      </c>
      <c r="G57" s="82">
        <v>3.637</v>
      </c>
      <c r="H57" s="82">
        <v>3.45</v>
      </c>
      <c r="I57" s="82">
        <f t="shared" si="0"/>
        <v>46.176000000000002</v>
      </c>
      <c r="J57" s="82">
        <f t="shared" si="1"/>
        <v>497.03846399999998</v>
      </c>
      <c r="K57" s="82">
        <f t="shared" si="2"/>
        <v>546.74231040000006</v>
      </c>
      <c r="L57" s="80" t="s">
        <v>50</v>
      </c>
    </row>
    <row r="58" spans="1:12" x14ac:dyDescent="0.2">
      <c r="A58" s="80">
        <v>57</v>
      </c>
      <c r="B58" s="80" t="s">
        <v>70</v>
      </c>
      <c r="C58" s="80">
        <v>1001</v>
      </c>
      <c r="D58" s="80" t="s">
        <v>117</v>
      </c>
      <c r="E58" s="82">
        <v>57.787999999999997</v>
      </c>
      <c r="F58" s="82">
        <v>6.6</v>
      </c>
      <c r="G58" s="82">
        <v>7.4269999999999996</v>
      </c>
      <c r="H58" s="82">
        <v>2.3250000000000002</v>
      </c>
      <c r="I58" s="82">
        <f t="shared" si="0"/>
        <v>74.14</v>
      </c>
      <c r="J58" s="82">
        <f t="shared" si="1"/>
        <v>798.04295999999999</v>
      </c>
      <c r="K58" s="82">
        <f t="shared" si="2"/>
        <v>877.84725600000002</v>
      </c>
      <c r="L58" s="80" t="s">
        <v>50</v>
      </c>
    </row>
    <row r="59" spans="1:12" x14ac:dyDescent="0.2">
      <c r="A59" s="80">
        <v>58</v>
      </c>
      <c r="B59" s="80" t="s">
        <v>70</v>
      </c>
      <c r="C59" s="80">
        <v>1002</v>
      </c>
      <c r="D59" s="80" t="s">
        <v>118</v>
      </c>
      <c r="E59" s="82">
        <v>46.84</v>
      </c>
      <c r="F59" s="82">
        <v>7.15</v>
      </c>
      <c r="G59" s="82">
        <v>5.7389999999999999</v>
      </c>
      <c r="H59" s="82">
        <v>4.125</v>
      </c>
      <c r="I59" s="82">
        <f t="shared" si="0"/>
        <v>63.853999999999999</v>
      </c>
      <c r="J59" s="82">
        <f t="shared" si="1"/>
        <v>687.32445599999994</v>
      </c>
      <c r="K59" s="82">
        <f t="shared" si="2"/>
        <v>756.05690159999995</v>
      </c>
      <c r="L59" s="80" t="s">
        <v>50</v>
      </c>
    </row>
    <row r="60" spans="1:12" x14ac:dyDescent="0.2">
      <c r="A60" s="80">
        <v>59</v>
      </c>
      <c r="B60" s="80" t="s">
        <v>70</v>
      </c>
      <c r="C60" s="80">
        <v>1003</v>
      </c>
      <c r="D60" s="80" t="s">
        <v>118</v>
      </c>
      <c r="E60" s="82">
        <v>47.662999999999997</v>
      </c>
      <c r="F60" s="82">
        <v>6.875</v>
      </c>
      <c r="G60" s="82">
        <v>5.7389999999999999</v>
      </c>
      <c r="H60" s="82">
        <v>4.125</v>
      </c>
      <c r="I60" s="82">
        <f t="shared" si="0"/>
        <v>64.401999999999987</v>
      </c>
      <c r="J60" s="82">
        <f t="shared" si="1"/>
        <v>693.22312799999986</v>
      </c>
      <c r="K60" s="82">
        <f t="shared" si="2"/>
        <v>762.54544079999994</v>
      </c>
      <c r="L60" s="80" t="s">
        <v>50</v>
      </c>
    </row>
    <row r="61" spans="1:12" x14ac:dyDescent="0.2">
      <c r="A61" s="80">
        <v>60</v>
      </c>
      <c r="B61" s="80" t="s">
        <v>70</v>
      </c>
      <c r="C61" s="80">
        <v>1004</v>
      </c>
      <c r="D61" s="80" t="s">
        <v>117</v>
      </c>
      <c r="E61" s="82">
        <v>57.787999999999997</v>
      </c>
      <c r="F61" s="82">
        <v>6.6</v>
      </c>
      <c r="G61" s="82">
        <v>7.4269999999999996</v>
      </c>
      <c r="H61" s="82">
        <v>2.3250000000000002</v>
      </c>
      <c r="I61" s="82">
        <f t="shared" si="0"/>
        <v>74.14</v>
      </c>
      <c r="J61" s="82">
        <f t="shared" si="1"/>
        <v>798.04295999999999</v>
      </c>
      <c r="K61" s="82">
        <f t="shared" si="2"/>
        <v>877.84725600000002</v>
      </c>
      <c r="L61" s="80" t="s">
        <v>50</v>
      </c>
    </row>
    <row r="62" spans="1:12" x14ac:dyDescent="0.2">
      <c r="A62" s="80">
        <v>61</v>
      </c>
      <c r="B62" s="80" t="s">
        <v>70</v>
      </c>
      <c r="C62" s="80">
        <v>1005</v>
      </c>
      <c r="D62" s="80" t="s">
        <v>118</v>
      </c>
      <c r="E62" s="82">
        <v>44.686</v>
      </c>
      <c r="F62" s="82">
        <v>2.1</v>
      </c>
      <c r="G62" s="82">
        <v>4.875</v>
      </c>
      <c r="H62" s="82">
        <v>4.125</v>
      </c>
      <c r="I62" s="82">
        <f t="shared" si="0"/>
        <v>55.786000000000001</v>
      </c>
      <c r="J62" s="82">
        <f t="shared" si="1"/>
        <v>600.480504</v>
      </c>
      <c r="K62" s="82">
        <f t="shared" si="2"/>
        <v>660.52855440000008</v>
      </c>
      <c r="L62" s="80" t="s">
        <v>50</v>
      </c>
    </row>
    <row r="63" spans="1:12" x14ac:dyDescent="0.2">
      <c r="A63" s="80">
        <v>62</v>
      </c>
      <c r="B63" s="80" t="s">
        <v>70</v>
      </c>
      <c r="C63" s="80">
        <v>1006</v>
      </c>
      <c r="D63" s="80" t="s">
        <v>119</v>
      </c>
      <c r="E63" s="82">
        <v>38.976999999999997</v>
      </c>
      <c r="F63" s="82">
        <v>0</v>
      </c>
      <c r="G63" s="82">
        <v>3.3</v>
      </c>
      <c r="H63" s="82">
        <v>4.125</v>
      </c>
      <c r="I63" s="82">
        <f t="shared" si="0"/>
        <v>46.401999999999994</v>
      </c>
      <c r="J63" s="82">
        <f t="shared" si="1"/>
        <v>499.47112799999991</v>
      </c>
      <c r="K63" s="82">
        <f t="shared" si="2"/>
        <v>549.41824079999992</v>
      </c>
      <c r="L63" s="80" t="s">
        <v>50</v>
      </c>
    </row>
    <row r="64" spans="1:12" x14ac:dyDescent="0.2">
      <c r="A64" s="80">
        <v>63</v>
      </c>
      <c r="B64" s="80" t="s">
        <v>71</v>
      </c>
      <c r="C64" s="80">
        <v>1101</v>
      </c>
      <c r="D64" s="80" t="s">
        <v>117</v>
      </c>
      <c r="E64" s="82">
        <v>57.674999999999997</v>
      </c>
      <c r="F64" s="82">
        <v>6.6</v>
      </c>
      <c r="G64" s="82">
        <v>6.5270000000000001</v>
      </c>
      <c r="H64" s="82">
        <v>4.125</v>
      </c>
      <c r="I64" s="82">
        <f t="shared" si="0"/>
        <v>74.926999999999992</v>
      </c>
      <c r="J64" s="82">
        <f t="shared" si="1"/>
        <v>806.51422799999989</v>
      </c>
      <c r="K64" s="82">
        <f t="shared" si="2"/>
        <v>887.16565079999998</v>
      </c>
      <c r="L64" s="80" t="s">
        <v>50</v>
      </c>
    </row>
    <row r="65" spans="1:12" x14ac:dyDescent="0.2">
      <c r="A65" s="80">
        <v>64</v>
      </c>
      <c r="B65" s="80" t="s">
        <v>71</v>
      </c>
      <c r="C65" s="80">
        <v>1102</v>
      </c>
      <c r="D65" s="80" t="s">
        <v>118</v>
      </c>
      <c r="E65" s="82">
        <v>46.84</v>
      </c>
      <c r="F65" s="82">
        <v>7.15</v>
      </c>
      <c r="G65" s="82">
        <v>5.7389999999999999</v>
      </c>
      <c r="H65" s="82">
        <v>4.125</v>
      </c>
      <c r="I65" s="82">
        <f t="shared" si="0"/>
        <v>63.853999999999999</v>
      </c>
      <c r="J65" s="82">
        <f t="shared" si="1"/>
        <v>687.32445599999994</v>
      </c>
      <c r="K65" s="82">
        <f t="shared" si="2"/>
        <v>756.05690159999995</v>
      </c>
      <c r="L65" s="80" t="s">
        <v>50</v>
      </c>
    </row>
    <row r="66" spans="1:12" x14ac:dyDescent="0.2">
      <c r="A66" s="80">
        <v>65</v>
      </c>
      <c r="B66" s="80" t="s">
        <v>71</v>
      </c>
      <c r="C66" s="80">
        <v>1103</v>
      </c>
      <c r="D66" s="80" t="s">
        <v>118</v>
      </c>
      <c r="E66" s="82">
        <v>47.662999999999997</v>
      </c>
      <c r="F66" s="82">
        <v>6.875</v>
      </c>
      <c r="G66" s="82">
        <v>5.7389999999999999</v>
      </c>
      <c r="H66" s="82">
        <v>4.125</v>
      </c>
      <c r="I66" s="82">
        <f t="shared" si="0"/>
        <v>64.401999999999987</v>
      </c>
      <c r="J66" s="82">
        <f t="shared" si="1"/>
        <v>693.22312799999986</v>
      </c>
      <c r="K66" s="82">
        <f t="shared" si="2"/>
        <v>762.54544079999994</v>
      </c>
      <c r="L66" s="80" t="s">
        <v>50</v>
      </c>
    </row>
    <row r="67" spans="1:12" x14ac:dyDescent="0.2">
      <c r="A67" s="80">
        <v>66</v>
      </c>
      <c r="B67" s="80" t="s">
        <v>71</v>
      </c>
      <c r="C67" s="80">
        <v>1104</v>
      </c>
      <c r="D67" s="80" t="s">
        <v>117</v>
      </c>
      <c r="E67" s="82">
        <v>57.674999999999997</v>
      </c>
      <c r="F67" s="82">
        <v>6.6</v>
      </c>
      <c r="G67" s="82">
        <v>6.5270000000000001</v>
      </c>
      <c r="H67" s="82">
        <v>4.125</v>
      </c>
      <c r="I67" s="82">
        <f t="shared" si="0"/>
        <v>74.926999999999992</v>
      </c>
      <c r="J67" s="82">
        <f t="shared" si="1"/>
        <v>806.51422799999989</v>
      </c>
      <c r="K67" s="82">
        <f t="shared" si="2"/>
        <v>887.16565079999998</v>
      </c>
      <c r="L67" s="80" t="s">
        <v>50</v>
      </c>
    </row>
    <row r="68" spans="1:12" x14ac:dyDescent="0.2">
      <c r="A68" s="80">
        <v>67</v>
      </c>
      <c r="B68" s="80" t="s">
        <v>71</v>
      </c>
      <c r="C68" s="80">
        <v>1105</v>
      </c>
      <c r="D68" s="80" t="s">
        <v>118</v>
      </c>
      <c r="E68" s="82">
        <v>44.798000000000002</v>
      </c>
      <c r="F68" s="82">
        <v>2.1</v>
      </c>
      <c r="G68" s="82">
        <v>5.2130000000000001</v>
      </c>
      <c r="H68" s="82">
        <v>3.45</v>
      </c>
      <c r="I68" s="82">
        <f t="shared" si="0"/>
        <v>55.561000000000007</v>
      </c>
      <c r="J68" s="82">
        <f t="shared" si="1"/>
        <v>598.05860400000006</v>
      </c>
      <c r="K68" s="82">
        <f t="shared" si="2"/>
        <v>657.86446440000009</v>
      </c>
      <c r="L68" s="80" t="s">
        <v>50</v>
      </c>
    </row>
    <row r="69" spans="1:12" x14ac:dyDescent="0.2">
      <c r="A69" s="80">
        <v>68</v>
      </c>
      <c r="B69" s="80" t="s">
        <v>71</v>
      </c>
      <c r="C69" s="80">
        <v>1106</v>
      </c>
      <c r="D69" s="80" t="s">
        <v>119</v>
      </c>
      <c r="E69" s="82">
        <v>39.088999999999999</v>
      </c>
      <c r="F69" s="82">
        <v>0</v>
      </c>
      <c r="G69" s="82">
        <v>3.637</v>
      </c>
      <c r="H69" s="82">
        <v>3.45</v>
      </c>
      <c r="I69" s="82">
        <f t="shared" si="0"/>
        <v>46.176000000000002</v>
      </c>
      <c r="J69" s="82">
        <f t="shared" si="1"/>
        <v>497.03846399999998</v>
      </c>
      <c r="K69" s="82">
        <f t="shared" si="2"/>
        <v>546.74231040000006</v>
      </c>
      <c r="L69" s="80" t="s">
        <v>50</v>
      </c>
    </row>
    <row r="70" spans="1:12" x14ac:dyDescent="0.2">
      <c r="A70" s="80">
        <v>69</v>
      </c>
      <c r="B70" s="80" t="s">
        <v>72</v>
      </c>
      <c r="C70" s="80">
        <v>1201</v>
      </c>
      <c r="D70" s="80" t="s">
        <v>117</v>
      </c>
      <c r="E70" s="82">
        <v>57.787999999999997</v>
      </c>
      <c r="F70" s="82">
        <v>6.6</v>
      </c>
      <c r="G70" s="82">
        <v>7.4269999999999996</v>
      </c>
      <c r="H70" s="82">
        <v>2.3250000000000002</v>
      </c>
      <c r="I70" s="82">
        <f t="shared" si="0"/>
        <v>74.14</v>
      </c>
      <c r="J70" s="82">
        <f t="shared" si="1"/>
        <v>798.04295999999999</v>
      </c>
      <c r="K70" s="82">
        <f t="shared" si="2"/>
        <v>877.84725600000002</v>
      </c>
      <c r="L70" s="80" t="s">
        <v>50</v>
      </c>
    </row>
    <row r="71" spans="1:12" x14ac:dyDescent="0.2">
      <c r="A71" s="80">
        <v>70</v>
      </c>
      <c r="B71" s="80" t="s">
        <v>72</v>
      </c>
      <c r="C71" s="80">
        <v>1202</v>
      </c>
      <c r="D71" s="80" t="s">
        <v>118</v>
      </c>
      <c r="E71" s="82">
        <v>46.84</v>
      </c>
      <c r="F71" s="82">
        <v>7.15</v>
      </c>
      <c r="G71" s="82">
        <v>5.7389999999999999</v>
      </c>
      <c r="H71" s="82">
        <v>4.125</v>
      </c>
      <c r="I71" s="82">
        <f t="shared" si="0"/>
        <v>63.853999999999999</v>
      </c>
      <c r="J71" s="82">
        <f t="shared" si="1"/>
        <v>687.32445599999994</v>
      </c>
      <c r="K71" s="82">
        <f t="shared" si="2"/>
        <v>756.05690159999995</v>
      </c>
      <c r="L71" s="80" t="s">
        <v>50</v>
      </c>
    </row>
    <row r="72" spans="1:12" x14ac:dyDescent="0.2">
      <c r="A72" s="80">
        <v>71</v>
      </c>
      <c r="B72" s="80" t="s">
        <v>72</v>
      </c>
      <c r="C72" s="80">
        <v>1203</v>
      </c>
      <c r="D72" s="80" t="s">
        <v>118</v>
      </c>
      <c r="E72" s="82">
        <v>47.662999999999997</v>
      </c>
      <c r="F72" s="82">
        <v>6.875</v>
      </c>
      <c r="G72" s="82">
        <v>5.7389999999999999</v>
      </c>
      <c r="H72" s="82">
        <v>4.125</v>
      </c>
      <c r="I72" s="82">
        <f t="shared" si="0"/>
        <v>64.401999999999987</v>
      </c>
      <c r="J72" s="82">
        <f t="shared" si="1"/>
        <v>693.22312799999986</v>
      </c>
      <c r="K72" s="82">
        <f t="shared" si="2"/>
        <v>762.54544079999994</v>
      </c>
      <c r="L72" s="80" t="s">
        <v>50</v>
      </c>
    </row>
    <row r="73" spans="1:12" x14ac:dyDescent="0.2">
      <c r="A73" s="80">
        <v>72</v>
      </c>
      <c r="B73" s="80" t="s">
        <v>72</v>
      </c>
      <c r="C73" s="80">
        <v>1204</v>
      </c>
      <c r="D73" s="80" t="s">
        <v>117</v>
      </c>
      <c r="E73" s="82">
        <v>57.787999999999997</v>
      </c>
      <c r="F73" s="82">
        <v>6.6</v>
      </c>
      <c r="G73" s="82">
        <v>7.4269999999999996</v>
      </c>
      <c r="H73" s="82">
        <v>2.3250000000000002</v>
      </c>
      <c r="I73" s="82">
        <f t="shared" si="0"/>
        <v>74.14</v>
      </c>
      <c r="J73" s="82">
        <f t="shared" si="1"/>
        <v>798.04295999999999</v>
      </c>
      <c r="K73" s="82">
        <f t="shared" si="2"/>
        <v>877.84725600000002</v>
      </c>
      <c r="L73" s="80" t="s">
        <v>50</v>
      </c>
    </row>
    <row r="74" spans="1:12" x14ac:dyDescent="0.2">
      <c r="A74" s="80">
        <v>73</v>
      </c>
      <c r="B74" s="80" t="s">
        <v>72</v>
      </c>
      <c r="C74" s="80">
        <v>1205</v>
      </c>
      <c r="D74" s="80" t="s">
        <v>118</v>
      </c>
      <c r="E74" s="82">
        <v>44.686</v>
      </c>
      <c r="F74" s="82">
        <v>2.1</v>
      </c>
      <c r="G74" s="82">
        <v>4.875</v>
      </c>
      <c r="H74" s="82">
        <v>4.125</v>
      </c>
      <c r="I74" s="82">
        <f t="shared" ref="I74:I99" si="5">SUM(E74:H74)</f>
        <v>55.786000000000001</v>
      </c>
      <c r="J74" s="82">
        <f t="shared" ref="J74:J99" si="6">I74*10.764</f>
        <v>600.480504</v>
      </c>
      <c r="K74" s="82">
        <f t="shared" ref="K74:K99" si="7">J74*1.1</f>
        <v>660.52855440000008</v>
      </c>
      <c r="L74" s="80" t="s">
        <v>50</v>
      </c>
    </row>
    <row r="75" spans="1:12" x14ac:dyDescent="0.2">
      <c r="A75" s="80">
        <v>74</v>
      </c>
      <c r="B75" s="80" t="s">
        <v>72</v>
      </c>
      <c r="C75" s="80">
        <v>1206</v>
      </c>
      <c r="D75" s="80" t="s">
        <v>119</v>
      </c>
      <c r="E75" s="82">
        <v>38.976999999999997</v>
      </c>
      <c r="F75" s="82">
        <v>0</v>
      </c>
      <c r="G75" s="82">
        <v>3.3</v>
      </c>
      <c r="H75" s="82">
        <v>4.125</v>
      </c>
      <c r="I75" s="82">
        <f t="shared" si="5"/>
        <v>46.401999999999994</v>
      </c>
      <c r="J75" s="82">
        <f t="shared" si="6"/>
        <v>499.47112799999991</v>
      </c>
      <c r="K75" s="82">
        <f t="shared" si="7"/>
        <v>549.41824079999992</v>
      </c>
      <c r="L75" s="80" t="s">
        <v>50</v>
      </c>
    </row>
    <row r="76" spans="1:12" x14ac:dyDescent="0.2">
      <c r="A76" s="80">
        <v>75</v>
      </c>
      <c r="B76" s="80" t="s">
        <v>73</v>
      </c>
      <c r="C76" s="80">
        <v>1301</v>
      </c>
      <c r="D76" s="80" t="s">
        <v>117</v>
      </c>
      <c r="E76" s="82">
        <v>57.674999999999997</v>
      </c>
      <c r="F76" s="82">
        <v>6.6</v>
      </c>
      <c r="G76" s="82">
        <v>6.5270000000000001</v>
      </c>
      <c r="H76" s="82">
        <v>4.125</v>
      </c>
      <c r="I76" s="82">
        <f t="shared" si="5"/>
        <v>74.926999999999992</v>
      </c>
      <c r="J76" s="82">
        <f t="shared" si="6"/>
        <v>806.51422799999989</v>
      </c>
      <c r="K76" s="82">
        <f t="shared" si="7"/>
        <v>887.16565079999998</v>
      </c>
      <c r="L76" s="80" t="s">
        <v>50</v>
      </c>
    </row>
    <row r="77" spans="1:12" x14ac:dyDescent="0.2">
      <c r="A77" s="80">
        <v>76</v>
      </c>
      <c r="B77" s="80" t="s">
        <v>73</v>
      </c>
      <c r="C77" s="80">
        <v>1302</v>
      </c>
      <c r="D77" s="80" t="s">
        <v>118</v>
      </c>
      <c r="E77" s="82">
        <v>46.84</v>
      </c>
      <c r="F77" s="82">
        <v>7.15</v>
      </c>
      <c r="G77" s="82">
        <v>5.7389999999999999</v>
      </c>
      <c r="H77" s="82">
        <v>4.125</v>
      </c>
      <c r="I77" s="82">
        <f t="shared" si="5"/>
        <v>63.853999999999999</v>
      </c>
      <c r="J77" s="82">
        <f t="shared" si="6"/>
        <v>687.32445599999994</v>
      </c>
      <c r="K77" s="82">
        <f t="shared" si="7"/>
        <v>756.05690159999995</v>
      </c>
      <c r="L77" s="80" t="s">
        <v>50</v>
      </c>
    </row>
    <row r="78" spans="1:12" x14ac:dyDescent="0.2">
      <c r="A78" s="80">
        <v>77</v>
      </c>
      <c r="B78" s="80" t="s">
        <v>73</v>
      </c>
      <c r="C78" s="80">
        <v>1303</v>
      </c>
      <c r="D78" s="80" t="s">
        <v>118</v>
      </c>
      <c r="E78" s="82">
        <v>47.662999999999997</v>
      </c>
      <c r="F78" s="82">
        <v>6.875</v>
      </c>
      <c r="G78" s="82">
        <v>5.7389999999999999</v>
      </c>
      <c r="H78" s="82">
        <v>4.125</v>
      </c>
      <c r="I78" s="82">
        <f t="shared" si="5"/>
        <v>64.401999999999987</v>
      </c>
      <c r="J78" s="82">
        <f t="shared" si="6"/>
        <v>693.22312799999986</v>
      </c>
      <c r="K78" s="82">
        <f t="shared" si="7"/>
        <v>762.54544079999994</v>
      </c>
      <c r="L78" s="80" t="s">
        <v>50</v>
      </c>
    </row>
    <row r="79" spans="1:12" x14ac:dyDescent="0.2">
      <c r="A79" s="80">
        <v>78</v>
      </c>
      <c r="B79" s="80" t="s">
        <v>73</v>
      </c>
      <c r="C79" s="80">
        <v>1304</v>
      </c>
      <c r="D79" s="80" t="s">
        <v>117</v>
      </c>
      <c r="E79" s="82">
        <v>57.674999999999997</v>
      </c>
      <c r="F79" s="82">
        <v>6.6</v>
      </c>
      <c r="G79" s="82">
        <v>6.5270000000000001</v>
      </c>
      <c r="H79" s="82">
        <v>4.125</v>
      </c>
      <c r="I79" s="82">
        <f t="shared" si="5"/>
        <v>74.926999999999992</v>
      </c>
      <c r="J79" s="82">
        <f t="shared" si="6"/>
        <v>806.51422799999989</v>
      </c>
      <c r="K79" s="82">
        <f t="shared" si="7"/>
        <v>887.16565079999998</v>
      </c>
      <c r="L79" s="80" t="s">
        <v>50</v>
      </c>
    </row>
    <row r="80" spans="1:12" x14ac:dyDescent="0.2">
      <c r="A80" s="80">
        <v>79</v>
      </c>
      <c r="B80" s="80" t="s">
        <v>73</v>
      </c>
      <c r="C80" s="80">
        <v>1305</v>
      </c>
      <c r="D80" s="80" t="s">
        <v>118</v>
      </c>
      <c r="E80" s="82">
        <v>44.798000000000002</v>
      </c>
      <c r="F80" s="82">
        <v>2.1</v>
      </c>
      <c r="G80" s="82">
        <v>5.2130000000000001</v>
      </c>
      <c r="H80" s="82">
        <v>3.45</v>
      </c>
      <c r="I80" s="82">
        <f t="shared" si="5"/>
        <v>55.561000000000007</v>
      </c>
      <c r="J80" s="82">
        <f t="shared" si="6"/>
        <v>598.05860400000006</v>
      </c>
      <c r="K80" s="82">
        <f t="shared" si="7"/>
        <v>657.86446440000009</v>
      </c>
      <c r="L80" s="80" t="s">
        <v>50</v>
      </c>
    </row>
    <row r="81" spans="1:12" x14ac:dyDescent="0.2">
      <c r="A81" s="80">
        <v>80</v>
      </c>
      <c r="B81" s="80" t="s">
        <v>73</v>
      </c>
      <c r="C81" s="80">
        <v>1306</v>
      </c>
      <c r="D81" s="80" t="s">
        <v>119</v>
      </c>
      <c r="E81" s="82">
        <v>39.088999999999999</v>
      </c>
      <c r="F81" s="82">
        <v>0</v>
      </c>
      <c r="G81" s="82">
        <v>3.637</v>
      </c>
      <c r="H81" s="82">
        <v>3.45</v>
      </c>
      <c r="I81" s="82">
        <f t="shared" si="5"/>
        <v>46.176000000000002</v>
      </c>
      <c r="J81" s="82">
        <f t="shared" si="6"/>
        <v>497.03846399999998</v>
      </c>
      <c r="K81" s="82">
        <f t="shared" si="7"/>
        <v>546.74231040000006</v>
      </c>
      <c r="L81" s="80" t="s">
        <v>50</v>
      </c>
    </row>
    <row r="82" spans="1:12" x14ac:dyDescent="0.2">
      <c r="A82" s="80">
        <v>81</v>
      </c>
      <c r="B82" s="80" t="s">
        <v>74</v>
      </c>
      <c r="C82" s="80">
        <v>1401</v>
      </c>
      <c r="D82" s="80" t="s">
        <v>117</v>
      </c>
      <c r="E82" s="82">
        <v>57.787999999999997</v>
      </c>
      <c r="F82" s="82">
        <v>6.6</v>
      </c>
      <c r="G82" s="82">
        <v>7.4269999999999996</v>
      </c>
      <c r="H82" s="82">
        <v>2.3250000000000002</v>
      </c>
      <c r="I82" s="82">
        <f t="shared" si="5"/>
        <v>74.14</v>
      </c>
      <c r="J82" s="82">
        <f t="shared" si="6"/>
        <v>798.04295999999999</v>
      </c>
      <c r="K82" s="82">
        <f t="shared" si="7"/>
        <v>877.84725600000002</v>
      </c>
      <c r="L82" s="80" t="s">
        <v>50</v>
      </c>
    </row>
    <row r="83" spans="1:12" x14ac:dyDescent="0.2">
      <c r="A83" s="80">
        <v>82</v>
      </c>
      <c r="B83" s="80" t="s">
        <v>74</v>
      </c>
      <c r="C83" s="80">
        <v>1402</v>
      </c>
      <c r="D83" s="80" t="s">
        <v>118</v>
      </c>
      <c r="E83" s="82">
        <v>46.84</v>
      </c>
      <c r="F83" s="82">
        <v>7.15</v>
      </c>
      <c r="G83" s="82">
        <v>5.7389999999999999</v>
      </c>
      <c r="H83" s="82">
        <v>4.125</v>
      </c>
      <c r="I83" s="82">
        <f t="shared" si="5"/>
        <v>63.853999999999999</v>
      </c>
      <c r="J83" s="82">
        <f t="shared" si="6"/>
        <v>687.32445599999994</v>
      </c>
      <c r="K83" s="82">
        <f t="shared" si="7"/>
        <v>756.05690159999995</v>
      </c>
      <c r="L83" s="80" t="s">
        <v>50</v>
      </c>
    </row>
    <row r="84" spans="1:12" x14ac:dyDescent="0.2">
      <c r="A84" s="80">
        <v>83</v>
      </c>
      <c r="B84" s="80" t="s">
        <v>74</v>
      </c>
      <c r="C84" s="80">
        <v>1403</v>
      </c>
      <c r="D84" s="80" t="s">
        <v>118</v>
      </c>
      <c r="E84" s="82">
        <v>47.662999999999997</v>
      </c>
      <c r="F84" s="82">
        <v>6.875</v>
      </c>
      <c r="G84" s="82">
        <v>5.7389999999999999</v>
      </c>
      <c r="H84" s="82">
        <v>4.125</v>
      </c>
      <c r="I84" s="82">
        <f t="shared" si="5"/>
        <v>64.401999999999987</v>
      </c>
      <c r="J84" s="82">
        <f t="shared" si="6"/>
        <v>693.22312799999986</v>
      </c>
      <c r="K84" s="82">
        <f t="shared" si="7"/>
        <v>762.54544079999994</v>
      </c>
      <c r="L84" s="80" t="s">
        <v>50</v>
      </c>
    </row>
    <row r="85" spans="1:12" x14ac:dyDescent="0.2">
      <c r="A85" s="80">
        <v>84</v>
      </c>
      <c r="B85" s="80" t="s">
        <v>74</v>
      </c>
      <c r="C85" s="80">
        <v>1404</v>
      </c>
      <c r="D85" s="80" t="s">
        <v>117</v>
      </c>
      <c r="E85" s="82">
        <v>57.787999999999997</v>
      </c>
      <c r="F85" s="82">
        <v>6.6</v>
      </c>
      <c r="G85" s="82">
        <v>7.4269999999999996</v>
      </c>
      <c r="H85" s="82">
        <v>2.3250000000000002</v>
      </c>
      <c r="I85" s="82">
        <f t="shared" si="5"/>
        <v>74.14</v>
      </c>
      <c r="J85" s="82">
        <f t="shared" si="6"/>
        <v>798.04295999999999</v>
      </c>
      <c r="K85" s="82">
        <f t="shared" si="7"/>
        <v>877.84725600000002</v>
      </c>
      <c r="L85" s="80" t="s">
        <v>50</v>
      </c>
    </row>
    <row r="86" spans="1:12" x14ac:dyDescent="0.2">
      <c r="A86" s="80">
        <v>85</v>
      </c>
      <c r="B86" s="80" t="s">
        <v>74</v>
      </c>
      <c r="C86" s="80">
        <v>1405</v>
      </c>
      <c r="D86" s="80" t="s">
        <v>118</v>
      </c>
      <c r="E86" s="82">
        <v>44.686</v>
      </c>
      <c r="F86" s="82">
        <v>2.1</v>
      </c>
      <c r="G86" s="82">
        <v>4.875</v>
      </c>
      <c r="H86" s="82">
        <v>4.125</v>
      </c>
      <c r="I86" s="82">
        <f t="shared" si="5"/>
        <v>55.786000000000001</v>
      </c>
      <c r="J86" s="82">
        <f t="shared" si="6"/>
        <v>600.480504</v>
      </c>
      <c r="K86" s="82">
        <f t="shared" si="7"/>
        <v>660.52855440000008</v>
      </c>
      <c r="L86" s="80" t="s">
        <v>50</v>
      </c>
    </row>
    <row r="87" spans="1:12" x14ac:dyDescent="0.2">
      <c r="A87" s="80">
        <v>86</v>
      </c>
      <c r="B87" s="80" t="s">
        <v>74</v>
      </c>
      <c r="C87" s="80">
        <v>1406</v>
      </c>
      <c r="D87" s="80" t="s">
        <v>119</v>
      </c>
      <c r="E87" s="82">
        <v>38.976999999999997</v>
      </c>
      <c r="F87" s="82">
        <v>0</v>
      </c>
      <c r="G87" s="82">
        <v>3.3</v>
      </c>
      <c r="H87" s="82">
        <v>4.125</v>
      </c>
      <c r="I87" s="82">
        <f t="shared" si="5"/>
        <v>46.401999999999994</v>
      </c>
      <c r="J87" s="82">
        <f t="shared" si="6"/>
        <v>499.47112799999991</v>
      </c>
      <c r="K87" s="82">
        <f t="shared" si="7"/>
        <v>549.41824079999992</v>
      </c>
      <c r="L87" s="80" t="s">
        <v>50</v>
      </c>
    </row>
    <row r="88" spans="1:12" x14ac:dyDescent="0.2">
      <c r="A88" s="80">
        <v>87</v>
      </c>
      <c r="B88" s="80" t="s">
        <v>75</v>
      </c>
      <c r="C88" s="80">
        <v>1501</v>
      </c>
      <c r="D88" s="80" t="s">
        <v>117</v>
      </c>
      <c r="E88" s="82">
        <v>57.674999999999997</v>
      </c>
      <c r="F88" s="82">
        <v>6.6</v>
      </c>
      <c r="G88" s="82">
        <v>6.5270000000000001</v>
      </c>
      <c r="H88" s="82">
        <v>4.125</v>
      </c>
      <c r="I88" s="82">
        <f t="shared" si="5"/>
        <v>74.926999999999992</v>
      </c>
      <c r="J88" s="82">
        <f t="shared" si="6"/>
        <v>806.51422799999989</v>
      </c>
      <c r="K88" s="82">
        <f t="shared" si="7"/>
        <v>887.16565079999998</v>
      </c>
      <c r="L88" s="80" t="s">
        <v>50</v>
      </c>
    </row>
    <row r="89" spans="1:12" x14ac:dyDescent="0.2">
      <c r="A89" s="80">
        <v>88</v>
      </c>
      <c r="B89" s="80" t="s">
        <v>75</v>
      </c>
      <c r="C89" s="80">
        <v>1502</v>
      </c>
      <c r="D89" s="80" t="s">
        <v>118</v>
      </c>
      <c r="E89" s="82">
        <v>46.84</v>
      </c>
      <c r="F89" s="82">
        <v>7.15</v>
      </c>
      <c r="G89" s="82">
        <v>5.7389999999999999</v>
      </c>
      <c r="H89" s="82">
        <v>4.125</v>
      </c>
      <c r="I89" s="82">
        <f t="shared" si="5"/>
        <v>63.853999999999999</v>
      </c>
      <c r="J89" s="82">
        <f t="shared" si="6"/>
        <v>687.32445599999994</v>
      </c>
      <c r="K89" s="82">
        <f t="shared" si="7"/>
        <v>756.05690159999995</v>
      </c>
      <c r="L89" s="80" t="s">
        <v>50</v>
      </c>
    </row>
    <row r="90" spans="1:12" x14ac:dyDescent="0.2">
      <c r="A90" s="80">
        <v>89</v>
      </c>
      <c r="B90" s="80" t="s">
        <v>75</v>
      </c>
      <c r="C90" s="80">
        <v>1503</v>
      </c>
      <c r="D90" s="80" t="s">
        <v>118</v>
      </c>
      <c r="E90" s="82">
        <v>47.662999999999997</v>
      </c>
      <c r="F90" s="82">
        <v>6.875</v>
      </c>
      <c r="G90" s="82">
        <v>5.7389999999999999</v>
      </c>
      <c r="H90" s="82">
        <v>4.125</v>
      </c>
      <c r="I90" s="82">
        <f t="shared" si="5"/>
        <v>64.401999999999987</v>
      </c>
      <c r="J90" s="82">
        <f t="shared" si="6"/>
        <v>693.22312799999986</v>
      </c>
      <c r="K90" s="82">
        <f t="shared" si="7"/>
        <v>762.54544079999994</v>
      </c>
      <c r="L90" s="80" t="s">
        <v>50</v>
      </c>
    </row>
    <row r="91" spans="1:12" x14ac:dyDescent="0.2">
      <c r="A91" s="80">
        <v>90</v>
      </c>
      <c r="B91" s="80" t="s">
        <v>75</v>
      </c>
      <c r="C91" s="80">
        <v>1504</v>
      </c>
      <c r="D91" s="80" t="s">
        <v>117</v>
      </c>
      <c r="E91" s="82">
        <v>57.674999999999997</v>
      </c>
      <c r="F91" s="82">
        <v>6.6</v>
      </c>
      <c r="G91" s="82">
        <v>6.5270000000000001</v>
      </c>
      <c r="H91" s="82">
        <v>4.125</v>
      </c>
      <c r="I91" s="82">
        <f t="shared" si="5"/>
        <v>74.926999999999992</v>
      </c>
      <c r="J91" s="82">
        <f t="shared" si="6"/>
        <v>806.51422799999989</v>
      </c>
      <c r="K91" s="82">
        <f t="shared" si="7"/>
        <v>887.16565079999998</v>
      </c>
      <c r="L91" s="80" t="s">
        <v>50</v>
      </c>
    </row>
    <row r="92" spans="1:12" x14ac:dyDescent="0.2">
      <c r="A92" s="80">
        <v>91</v>
      </c>
      <c r="B92" s="80" t="s">
        <v>75</v>
      </c>
      <c r="C92" s="80">
        <v>1505</v>
      </c>
      <c r="D92" s="80" t="s">
        <v>118</v>
      </c>
      <c r="E92" s="82">
        <v>44.798000000000002</v>
      </c>
      <c r="F92" s="82">
        <v>2.1</v>
      </c>
      <c r="G92" s="82">
        <v>5.2130000000000001</v>
      </c>
      <c r="H92" s="82">
        <v>3.45</v>
      </c>
      <c r="I92" s="82">
        <f t="shared" si="5"/>
        <v>55.561000000000007</v>
      </c>
      <c r="J92" s="82">
        <f t="shared" si="6"/>
        <v>598.05860400000006</v>
      </c>
      <c r="K92" s="82">
        <f t="shared" si="7"/>
        <v>657.86446440000009</v>
      </c>
      <c r="L92" s="80" t="s">
        <v>50</v>
      </c>
    </row>
    <row r="93" spans="1:12" x14ac:dyDescent="0.2">
      <c r="A93" s="80">
        <v>92</v>
      </c>
      <c r="B93" s="80" t="s">
        <v>75</v>
      </c>
      <c r="C93" s="80">
        <v>1506</v>
      </c>
      <c r="D93" s="80" t="s">
        <v>119</v>
      </c>
      <c r="E93" s="82">
        <v>39.088999999999999</v>
      </c>
      <c r="F93" s="82">
        <v>0</v>
      </c>
      <c r="G93" s="82">
        <v>3.637</v>
      </c>
      <c r="H93" s="82">
        <v>3.45</v>
      </c>
      <c r="I93" s="82">
        <f t="shared" si="5"/>
        <v>46.176000000000002</v>
      </c>
      <c r="J93" s="82">
        <f t="shared" si="6"/>
        <v>497.03846399999998</v>
      </c>
      <c r="K93" s="82">
        <f t="shared" si="7"/>
        <v>546.74231040000006</v>
      </c>
      <c r="L93" s="80" t="s">
        <v>50</v>
      </c>
    </row>
    <row r="94" spans="1:12" x14ac:dyDescent="0.2">
      <c r="A94" s="80">
        <v>93</v>
      </c>
      <c r="B94" s="80" t="s">
        <v>76</v>
      </c>
      <c r="C94" s="80">
        <v>1601</v>
      </c>
      <c r="D94" s="80" t="s">
        <v>117</v>
      </c>
      <c r="E94" s="82">
        <v>57.787999999999997</v>
      </c>
      <c r="F94" s="82">
        <v>6.6</v>
      </c>
      <c r="G94" s="82">
        <v>7.4269999999999996</v>
      </c>
      <c r="H94" s="82">
        <v>2.3250000000000002</v>
      </c>
      <c r="I94" s="82">
        <f t="shared" si="5"/>
        <v>74.14</v>
      </c>
      <c r="J94" s="82">
        <f t="shared" si="6"/>
        <v>798.04295999999999</v>
      </c>
      <c r="K94" s="82">
        <f t="shared" si="7"/>
        <v>877.84725600000002</v>
      </c>
      <c r="L94" s="80" t="s">
        <v>50</v>
      </c>
    </row>
    <row r="95" spans="1:12" x14ac:dyDescent="0.2">
      <c r="A95" s="80">
        <v>94</v>
      </c>
      <c r="B95" s="80" t="s">
        <v>76</v>
      </c>
      <c r="C95" s="80">
        <v>1602</v>
      </c>
      <c r="D95" s="80" t="s">
        <v>118</v>
      </c>
      <c r="E95" s="82">
        <v>46.84</v>
      </c>
      <c r="F95" s="82">
        <v>7.15</v>
      </c>
      <c r="G95" s="82">
        <v>5.7389999999999999</v>
      </c>
      <c r="H95" s="82">
        <v>4.125</v>
      </c>
      <c r="I95" s="82">
        <f t="shared" si="5"/>
        <v>63.853999999999999</v>
      </c>
      <c r="J95" s="82">
        <f t="shared" si="6"/>
        <v>687.32445599999994</v>
      </c>
      <c r="K95" s="82">
        <f t="shared" si="7"/>
        <v>756.05690159999995</v>
      </c>
      <c r="L95" s="80" t="s">
        <v>50</v>
      </c>
    </row>
    <row r="96" spans="1:12" x14ac:dyDescent="0.2">
      <c r="A96" s="80">
        <v>95</v>
      </c>
      <c r="B96" s="80" t="s">
        <v>76</v>
      </c>
      <c r="C96" s="80">
        <v>1603</v>
      </c>
      <c r="D96" s="80" t="s">
        <v>118</v>
      </c>
      <c r="E96" s="82">
        <v>47.662999999999997</v>
      </c>
      <c r="F96" s="82">
        <v>6.875</v>
      </c>
      <c r="G96" s="82">
        <v>5.7389999999999999</v>
      </c>
      <c r="H96" s="82">
        <v>4.125</v>
      </c>
      <c r="I96" s="82">
        <f t="shared" si="5"/>
        <v>64.401999999999987</v>
      </c>
      <c r="J96" s="82">
        <f t="shared" si="6"/>
        <v>693.22312799999986</v>
      </c>
      <c r="K96" s="82">
        <f t="shared" si="7"/>
        <v>762.54544079999994</v>
      </c>
      <c r="L96" s="80" t="s">
        <v>50</v>
      </c>
    </row>
    <row r="97" spans="1:12" x14ac:dyDescent="0.2">
      <c r="A97" s="80">
        <v>96</v>
      </c>
      <c r="B97" s="80" t="s">
        <v>76</v>
      </c>
      <c r="C97" s="80">
        <v>1604</v>
      </c>
      <c r="D97" s="80" t="s">
        <v>117</v>
      </c>
      <c r="E97" s="82">
        <v>57.787999999999997</v>
      </c>
      <c r="F97" s="82">
        <v>6.6</v>
      </c>
      <c r="G97" s="82">
        <v>7.4269999999999996</v>
      </c>
      <c r="H97" s="82">
        <v>2.3250000000000002</v>
      </c>
      <c r="I97" s="82">
        <f t="shared" si="5"/>
        <v>74.14</v>
      </c>
      <c r="J97" s="82">
        <f t="shared" si="6"/>
        <v>798.04295999999999</v>
      </c>
      <c r="K97" s="82">
        <f t="shared" si="7"/>
        <v>877.84725600000002</v>
      </c>
      <c r="L97" s="80" t="s">
        <v>50</v>
      </c>
    </row>
    <row r="98" spans="1:12" x14ac:dyDescent="0.2">
      <c r="A98" s="80">
        <v>97</v>
      </c>
      <c r="B98" s="80" t="s">
        <v>76</v>
      </c>
      <c r="C98" s="80">
        <v>1605</v>
      </c>
      <c r="D98" s="80" t="s">
        <v>118</v>
      </c>
      <c r="E98" s="82">
        <v>44.686</v>
      </c>
      <c r="F98" s="82">
        <v>2.1</v>
      </c>
      <c r="G98" s="82">
        <v>4.875</v>
      </c>
      <c r="H98" s="82">
        <v>4.125</v>
      </c>
      <c r="I98" s="82">
        <f t="shared" si="5"/>
        <v>55.786000000000001</v>
      </c>
      <c r="J98" s="82">
        <f t="shared" si="6"/>
        <v>600.480504</v>
      </c>
      <c r="K98" s="82">
        <f t="shared" si="7"/>
        <v>660.52855440000008</v>
      </c>
      <c r="L98" s="80" t="s">
        <v>50</v>
      </c>
    </row>
    <row r="99" spans="1:12" x14ac:dyDescent="0.2">
      <c r="A99" s="80">
        <v>98</v>
      </c>
      <c r="B99" s="80" t="s">
        <v>76</v>
      </c>
      <c r="C99" s="80">
        <v>1606</v>
      </c>
      <c r="D99" s="80" t="s">
        <v>119</v>
      </c>
      <c r="E99" s="82">
        <v>38.976999999999997</v>
      </c>
      <c r="F99" s="82">
        <v>0</v>
      </c>
      <c r="G99" s="82">
        <v>3.3</v>
      </c>
      <c r="H99" s="82">
        <v>4.125</v>
      </c>
      <c r="I99" s="82">
        <f t="shared" si="5"/>
        <v>46.401999999999994</v>
      </c>
      <c r="J99" s="82">
        <f t="shared" si="6"/>
        <v>499.47112799999991</v>
      </c>
      <c r="K99" s="82">
        <f t="shared" si="7"/>
        <v>549.41824079999992</v>
      </c>
      <c r="L99" s="80" t="s">
        <v>50</v>
      </c>
    </row>
    <row r="100" spans="1:12" s="84" customFormat="1" x14ac:dyDescent="0.2">
      <c r="A100" s="154" t="s">
        <v>24</v>
      </c>
      <c r="B100" s="155"/>
      <c r="C100" s="155"/>
      <c r="D100" s="156"/>
      <c r="E100" s="65">
        <f>SUM(E2:E99)</f>
        <v>4474.6310000000003</v>
      </c>
      <c r="F100" s="65">
        <f t="shared" ref="F100:K100" si="8">SUM(F2:F99)</f>
        <v>458.4000000000002</v>
      </c>
      <c r="G100" s="65">
        <f t="shared" si="8"/>
        <v>519.55999999999972</v>
      </c>
      <c r="H100" s="65">
        <f t="shared" si="8"/>
        <v>337.12499999999977</v>
      </c>
      <c r="I100" s="65">
        <f t="shared" si="8"/>
        <v>5789.7160000000022</v>
      </c>
      <c r="J100" s="65">
        <f t="shared" si="8"/>
        <v>62320.503023999961</v>
      </c>
      <c r="K100" s="65">
        <f t="shared" si="8"/>
        <v>68552.553326400026</v>
      </c>
      <c r="L100" s="85"/>
    </row>
  </sheetData>
  <mergeCells count="1">
    <mergeCell ref="A100:D10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97B10-E56E-42C0-9975-317255F5074A}">
  <dimension ref="A1:M93"/>
  <sheetViews>
    <sheetView topLeftCell="A78" zoomScale="150" workbookViewId="0">
      <selection activeCell="J93" sqref="J93"/>
    </sheetView>
  </sheetViews>
  <sheetFormatPr defaultRowHeight="14.25" x14ac:dyDescent="0.2"/>
  <cols>
    <col min="1" max="1" width="3" customWidth="1"/>
    <col min="2" max="2" width="7.5" bestFit="1" customWidth="1"/>
    <col min="3" max="3" width="6.25" bestFit="1" customWidth="1"/>
    <col min="4" max="4" width="5.375" bestFit="1" customWidth="1"/>
    <col min="5" max="5" width="11.625" hidden="1" customWidth="1"/>
    <col min="6" max="6" width="12.125" hidden="1" customWidth="1"/>
    <col min="7" max="8" width="8.625" hidden="1" customWidth="1"/>
    <col min="9" max="9" width="12.125" hidden="1" customWidth="1"/>
    <col min="10" max="10" width="11.875" customWidth="1"/>
    <col min="11" max="11" width="11.5" customWidth="1"/>
    <col min="12" max="12" width="12.125" bestFit="1" customWidth="1"/>
    <col min="13" max="13" width="12" bestFit="1" customWidth="1"/>
  </cols>
  <sheetData>
    <row r="1" spans="1:13" ht="29.45" customHeight="1" x14ac:dyDescent="0.2">
      <c r="A1" s="87" t="s">
        <v>25</v>
      </c>
      <c r="B1" s="87" t="s">
        <v>34</v>
      </c>
      <c r="C1" s="87" t="s">
        <v>35</v>
      </c>
      <c r="D1" s="87" t="s">
        <v>58</v>
      </c>
      <c r="E1" s="81" t="s">
        <v>77</v>
      </c>
      <c r="F1" s="81" t="s">
        <v>120</v>
      </c>
      <c r="G1" s="81" t="s">
        <v>88</v>
      </c>
      <c r="H1" s="81" t="s">
        <v>89</v>
      </c>
      <c r="I1" s="81" t="s">
        <v>121</v>
      </c>
      <c r="J1" s="81" t="s">
        <v>122</v>
      </c>
      <c r="K1" s="81" t="s">
        <v>123</v>
      </c>
      <c r="L1" s="54" t="s">
        <v>51</v>
      </c>
      <c r="M1" s="113" t="s">
        <v>145</v>
      </c>
    </row>
    <row r="2" spans="1:13" ht="16.5" x14ac:dyDescent="0.2">
      <c r="A2" s="80">
        <v>1</v>
      </c>
      <c r="B2" s="80" t="s">
        <v>61</v>
      </c>
      <c r="C2" s="80">
        <v>101</v>
      </c>
      <c r="D2" s="80" t="s">
        <v>117</v>
      </c>
      <c r="E2" s="82">
        <v>57.674999999999997</v>
      </c>
      <c r="F2" s="82">
        <v>6.6</v>
      </c>
      <c r="G2" s="82">
        <v>6.5270000000000001</v>
      </c>
      <c r="H2" s="82">
        <v>4.125</v>
      </c>
      <c r="I2" s="82">
        <f>SUM(E2:H2)</f>
        <v>74.926999999999992</v>
      </c>
      <c r="J2" s="82">
        <f>I2*10.764</f>
        <v>806.51422799999989</v>
      </c>
      <c r="K2" s="82">
        <f>J2*1.1</f>
        <v>887.16565079999998</v>
      </c>
      <c r="L2" s="82">
        <v>12750</v>
      </c>
      <c r="M2" s="82">
        <f>ROUND(L2*J2,0)</f>
        <v>10283056</v>
      </c>
    </row>
    <row r="3" spans="1:13" ht="16.5" x14ac:dyDescent="0.2">
      <c r="A3" s="80">
        <v>2</v>
      </c>
      <c r="B3" s="80" t="s">
        <v>61</v>
      </c>
      <c r="C3" s="80">
        <v>102</v>
      </c>
      <c r="D3" s="80" t="s">
        <v>118</v>
      </c>
      <c r="E3" s="82">
        <v>46.84</v>
      </c>
      <c r="F3" s="82">
        <v>7.15</v>
      </c>
      <c r="G3" s="82">
        <v>5.7389999999999999</v>
      </c>
      <c r="H3" s="82">
        <v>4.125</v>
      </c>
      <c r="I3" s="82">
        <f t="shared" ref="I3:I61" si="0">SUM(E3:H3)</f>
        <v>63.853999999999999</v>
      </c>
      <c r="J3" s="82">
        <f t="shared" ref="J3:J61" si="1">I3*10.764</f>
        <v>687.32445599999994</v>
      </c>
      <c r="K3" s="82">
        <f t="shared" ref="K3:K61" si="2">J3*1.1</f>
        <v>756.05690159999995</v>
      </c>
      <c r="L3" s="82">
        <v>12750</v>
      </c>
      <c r="M3" s="82">
        <f t="shared" ref="M3:M66" si="3">ROUND(L3*J3,0)</f>
        <v>8763387</v>
      </c>
    </row>
    <row r="4" spans="1:13" ht="16.5" x14ac:dyDescent="0.2">
      <c r="A4" s="80">
        <v>3</v>
      </c>
      <c r="B4" s="80" t="s">
        <v>61</v>
      </c>
      <c r="C4" s="80">
        <v>103</v>
      </c>
      <c r="D4" s="80" t="s">
        <v>118</v>
      </c>
      <c r="E4" s="82">
        <v>47.662999999999997</v>
      </c>
      <c r="F4" s="82">
        <v>6.875</v>
      </c>
      <c r="G4" s="82">
        <v>5.7389999999999999</v>
      </c>
      <c r="H4" s="82">
        <v>4.125</v>
      </c>
      <c r="I4" s="82">
        <f t="shared" si="0"/>
        <v>64.401999999999987</v>
      </c>
      <c r="J4" s="82">
        <f t="shared" si="1"/>
        <v>693.22312799999986</v>
      </c>
      <c r="K4" s="82">
        <f t="shared" si="2"/>
        <v>762.54544079999994</v>
      </c>
      <c r="L4" s="82">
        <v>12750</v>
      </c>
      <c r="M4" s="82">
        <f t="shared" si="3"/>
        <v>8838595</v>
      </c>
    </row>
    <row r="5" spans="1:13" ht="16.5" x14ac:dyDescent="0.2">
      <c r="A5" s="80">
        <v>4</v>
      </c>
      <c r="B5" s="80" t="s">
        <v>62</v>
      </c>
      <c r="C5" s="80">
        <v>201</v>
      </c>
      <c r="D5" s="80" t="s">
        <v>117</v>
      </c>
      <c r="E5" s="82">
        <v>57.787999999999997</v>
      </c>
      <c r="F5" s="82">
        <v>6.6</v>
      </c>
      <c r="G5" s="82">
        <v>7.4269999999999996</v>
      </c>
      <c r="H5" s="82">
        <v>2.3250000000000002</v>
      </c>
      <c r="I5" s="82">
        <f t="shared" si="0"/>
        <v>74.14</v>
      </c>
      <c r="J5" s="82">
        <f t="shared" si="1"/>
        <v>798.04295999999999</v>
      </c>
      <c r="K5" s="82">
        <f t="shared" si="2"/>
        <v>877.84725600000002</v>
      </c>
      <c r="L5" s="82">
        <v>12750</v>
      </c>
      <c r="M5" s="82">
        <f t="shared" si="3"/>
        <v>10175048</v>
      </c>
    </row>
    <row r="6" spans="1:13" ht="16.5" x14ac:dyDescent="0.2">
      <c r="A6" s="80">
        <v>5</v>
      </c>
      <c r="B6" s="80" t="s">
        <v>62</v>
      </c>
      <c r="C6" s="80">
        <v>202</v>
      </c>
      <c r="D6" s="80" t="s">
        <v>118</v>
      </c>
      <c r="E6" s="82">
        <v>46.84</v>
      </c>
      <c r="F6" s="82">
        <v>7.15</v>
      </c>
      <c r="G6" s="82">
        <v>5.7389999999999999</v>
      </c>
      <c r="H6" s="82">
        <v>4.125</v>
      </c>
      <c r="I6" s="82">
        <f t="shared" si="0"/>
        <v>63.853999999999999</v>
      </c>
      <c r="J6" s="82">
        <f t="shared" si="1"/>
        <v>687.32445599999994</v>
      </c>
      <c r="K6" s="82">
        <f t="shared" si="2"/>
        <v>756.05690159999995</v>
      </c>
      <c r="L6" s="82">
        <v>12750</v>
      </c>
      <c r="M6" s="82">
        <f t="shared" si="3"/>
        <v>8763387</v>
      </c>
    </row>
    <row r="7" spans="1:13" ht="16.5" x14ac:dyDescent="0.2">
      <c r="A7" s="80">
        <v>6</v>
      </c>
      <c r="B7" s="80" t="s">
        <v>62</v>
      </c>
      <c r="C7" s="80">
        <v>203</v>
      </c>
      <c r="D7" s="80" t="s">
        <v>118</v>
      </c>
      <c r="E7" s="82">
        <v>47.662999999999997</v>
      </c>
      <c r="F7" s="82">
        <v>6.875</v>
      </c>
      <c r="G7" s="82">
        <v>5.7389999999999999</v>
      </c>
      <c r="H7" s="82">
        <v>4.125</v>
      </c>
      <c r="I7" s="82">
        <f t="shared" si="0"/>
        <v>64.401999999999987</v>
      </c>
      <c r="J7" s="82">
        <f t="shared" si="1"/>
        <v>693.22312799999986</v>
      </c>
      <c r="K7" s="82">
        <f t="shared" si="2"/>
        <v>762.54544079999994</v>
      </c>
      <c r="L7" s="82">
        <v>12750</v>
      </c>
      <c r="M7" s="82">
        <f t="shared" si="3"/>
        <v>8838595</v>
      </c>
    </row>
    <row r="8" spans="1:13" ht="16.5" x14ac:dyDescent="0.2">
      <c r="A8" s="80">
        <v>7</v>
      </c>
      <c r="B8" s="80" t="s">
        <v>62</v>
      </c>
      <c r="C8" s="80">
        <v>204</v>
      </c>
      <c r="D8" s="80" t="s">
        <v>117</v>
      </c>
      <c r="E8" s="82">
        <v>57.787999999999997</v>
      </c>
      <c r="F8" s="82">
        <v>6.6</v>
      </c>
      <c r="G8" s="82">
        <v>7.4269999999999996</v>
      </c>
      <c r="H8" s="82">
        <v>2.3250000000000002</v>
      </c>
      <c r="I8" s="82">
        <f t="shared" si="0"/>
        <v>74.14</v>
      </c>
      <c r="J8" s="82">
        <f t="shared" si="1"/>
        <v>798.04295999999999</v>
      </c>
      <c r="K8" s="82">
        <f t="shared" si="2"/>
        <v>877.84725600000002</v>
      </c>
      <c r="L8" s="82">
        <v>12750</v>
      </c>
      <c r="M8" s="82">
        <f t="shared" si="3"/>
        <v>10175048</v>
      </c>
    </row>
    <row r="9" spans="1:13" ht="16.5" x14ac:dyDescent="0.2">
      <c r="A9" s="80">
        <v>8</v>
      </c>
      <c r="B9" s="80" t="s">
        <v>63</v>
      </c>
      <c r="C9" s="80">
        <v>301</v>
      </c>
      <c r="D9" s="80" t="s">
        <v>117</v>
      </c>
      <c r="E9" s="82">
        <v>57.674999999999997</v>
      </c>
      <c r="F9" s="82">
        <v>6.6</v>
      </c>
      <c r="G9" s="82">
        <v>6.5270000000000001</v>
      </c>
      <c r="H9" s="82">
        <v>4.125</v>
      </c>
      <c r="I9" s="82">
        <f t="shared" si="0"/>
        <v>74.926999999999992</v>
      </c>
      <c r="J9" s="82">
        <f t="shared" si="1"/>
        <v>806.51422799999989</v>
      </c>
      <c r="K9" s="82">
        <f t="shared" si="2"/>
        <v>887.16565079999998</v>
      </c>
      <c r="L9" s="82">
        <v>12750</v>
      </c>
      <c r="M9" s="82">
        <f t="shared" si="3"/>
        <v>10283056</v>
      </c>
    </row>
    <row r="10" spans="1:13" ht="16.5" x14ac:dyDescent="0.2">
      <c r="A10" s="80">
        <v>9</v>
      </c>
      <c r="B10" s="80" t="s">
        <v>63</v>
      </c>
      <c r="C10" s="80">
        <v>302</v>
      </c>
      <c r="D10" s="80" t="s">
        <v>118</v>
      </c>
      <c r="E10" s="82">
        <v>46.84</v>
      </c>
      <c r="F10" s="82">
        <v>7.15</v>
      </c>
      <c r="G10" s="82">
        <v>5.7389999999999999</v>
      </c>
      <c r="H10" s="82">
        <v>4.125</v>
      </c>
      <c r="I10" s="82">
        <f t="shared" si="0"/>
        <v>63.853999999999999</v>
      </c>
      <c r="J10" s="82">
        <f t="shared" si="1"/>
        <v>687.32445599999994</v>
      </c>
      <c r="K10" s="82">
        <f t="shared" si="2"/>
        <v>756.05690159999995</v>
      </c>
      <c r="L10" s="82">
        <v>12750</v>
      </c>
      <c r="M10" s="82">
        <f t="shared" si="3"/>
        <v>8763387</v>
      </c>
    </row>
    <row r="11" spans="1:13" ht="16.5" x14ac:dyDescent="0.2">
      <c r="A11" s="80">
        <v>10</v>
      </c>
      <c r="B11" s="80" t="s">
        <v>63</v>
      </c>
      <c r="C11" s="80">
        <v>303</v>
      </c>
      <c r="D11" s="80" t="s">
        <v>118</v>
      </c>
      <c r="E11" s="82">
        <v>47.662999999999997</v>
      </c>
      <c r="F11" s="82">
        <v>6.875</v>
      </c>
      <c r="G11" s="82">
        <v>5.7389999999999999</v>
      </c>
      <c r="H11" s="82">
        <v>4.125</v>
      </c>
      <c r="I11" s="82">
        <f t="shared" si="0"/>
        <v>64.401999999999987</v>
      </c>
      <c r="J11" s="82">
        <f t="shared" si="1"/>
        <v>693.22312799999986</v>
      </c>
      <c r="K11" s="82">
        <f t="shared" si="2"/>
        <v>762.54544079999994</v>
      </c>
      <c r="L11" s="82">
        <v>12750</v>
      </c>
      <c r="M11" s="82">
        <f t="shared" si="3"/>
        <v>8838595</v>
      </c>
    </row>
    <row r="12" spans="1:13" ht="16.5" x14ac:dyDescent="0.2">
      <c r="A12" s="80">
        <v>11</v>
      </c>
      <c r="B12" s="80" t="s">
        <v>63</v>
      </c>
      <c r="C12" s="80">
        <v>304</v>
      </c>
      <c r="D12" s="80" t="s">
        <v>117</v>
      </c>
      <c r="E12" s="82">
        <v>57.674999999999997</v>
      </c>
      <c r="F12" s="82">
        <v>6.6</v>
      </c>
      <c r="G12" s="82">
        <v>6.5270000000000001</v>
      </c>
      <c r="H12" s="82">
        <v>4.125</v>
      </c>
      <c r="I12" s="82">
        <f t="shared" si="0"/>
        <v>74.926999999999992</v>
      </c>
      <c r="J12" s="82">
        <f t="shared" si="1"/>
        <v>806.51422799999989</v>
      </c>
      <c r="K12" s="82">
        <f t="shared" si="2"/>
        <v>887.16565079999998</v>
      </c>
      <c r="L12" s="82">
        <v>12750</v>
      </c>
      <c r="M12" s="82">
        <f t="shared" si="3"/>
        <v>10283056</v>
      </c>
    </row>
    <row r="13" spans="1:13" ht="16.5" x14ac:dyDescent="0.2">
      <c r="A13" s="80">
        <v>12</v>
      </c>
      <c r="B13" s="80" t="s">
        <v>63</v>
      </c>
      <c r="C13" s="80">
        <v>305</v>
      </c>
      <c r="D13" s="80" t="s">
        <v>118</v>
      </c>
      <c r="E13" s="82">
        <v>44.798000000000002</v>
      </c>
      <c r="F13" s="82">
        <v>2.1</v>
      </c>
      <c r="G13" s="82">
        <v>5.2130000000000001</v>
      </c>
      <c r="H13" s="82">
        <v>3.45</v>
      </c>
      <c r="I13" s="82">
        <f t="shared" si="0"/>
        <v>55.561000000000007</v>
      </c>
      <c r="J13" s="82">
        <f t="shared" si="1"/>
        <v>598.05860400000006</v>
      </c>
      <c r="K13" s="82">
        <f t="shared" si="2"/>
        <v>657.86446440000009</v>
      </c>
      <c r="L13" s="82">
        <v>12750</v>
      </c>
      <c r="M13" s="82">
        <f t="shared" si="3"/>
        <v>7625247</v>
      </c>
    </row>
    <row r="14" spans="1:13" ht="16.5" x14ac:dyDescent="0.2">
      <c r="A14" s="80">
        <v>13</v>
      </c>
      <c r="B14" s="80" t="s">
        <v>63</v>
      </c>
      <c r="C14" s="80">
        <v>306</v>
      </c>
      <c r="D14" s="80" t="s">
        <v>119</v>
      </c>
      <c r="E14" s="82">
        <v>39.088999999999999</v>
      </c>
      <c r="F14" s="82">
        <v>0</v>
      </c>
      <c r="G14" s="82">
        <v>3.637</v>
      </c>
      <c r="H14" s="82">
        <v>3.45</v>
      </c>
      <c r="I14" s="82">
        <f t="shared" si="0"/>
        <v>46.176000000000002</v>
      </c>
      <c r="J14" s="82">
        <f t="shared" si="1"/>
        <v>497.03846399999998</v>
      </c>
      <c r="K14" s="82">
        <f t="shared" si="2"/>
        <v>546.74231040000006</v>
      </c>
      <c r="L14" s="82">
        <v>12750</v>
      </c>
      <c r="M14" s="82">
        <f t="shared" si="3"/>
        <v>6337240</v>
      </c>
    </row>
    <row r="15" spans="1:13" ht="16.5" x14ac:dyDescent="0.2">
      <c r="A15" s="80">
        <v>14</v>
      </c>
      <c r="B15" s="80" t="s">
        <v>64</v>
      </c>
      <c r="C15" s="80">
        <v>401</v>
      </c>
      <c r="D15" s="80" t="s">
        <v>117</v>
      </c>
      <c r="E15" s="82">
        <v>57.787999999999997</v>
      </c>
      <c r="F15" s="82">
        <v>6.6</v>
      </c>
      <c r="G15" s="82">
        <v>7.4269999999999996</v>
      </c>
      <c r="H15" s="82">
        <v>2.3250000000000002</v>
      </c>
      <c r="I15" s="82">
        <f t="shared" si="0"/>
        <v>74.14</v>
      </c>
      <c r="J15" s="82">
        <f t="shared" si="1"/>
        <v>798.04295999999999</v>
      </c>
      <c r="K15" s="82">
        <f t="shared" si="2"/>
        <v>877.84725600000002</v>
      </c>
      <c r="L15" s="82">
        <v>12750</v>
      </c>
      <c r="M15" s="82">
        <f t="shared" si="3"/>
        <v>10175048</v>
      </c>
    </row>
    <row r="16" spans="1:13" ht="16.5" x14ac:dyDescent="0.2">
      <c r="A16" s="80">
        <v>15</v>
      </c>
      <c r="B16" s="80" t="s">
        <v>64</v>
      </c>
      <c r="C16" s="80">
        <v>402</v>
      </c>
      <c r="D16" s="80" t="s">
        <v>118</v>
      </c>
      <c r="E16" s="82">
        <v>46.84</v>
      </c>
      <c r="F16" s="82">
        <v>7.15</v>
      </c>
      <c r="G16" s="82">
        <v>5.7389999999999999</v>
      </c>
      <c r="H16" s="82">
        <v>4.125</v>
      </c>
      <c r="I16" s="82">
        <f t="shared" si="0"/>
        <v>63.853999999999999</v>
      </c>
      <c r="J16" s="82">
        <f t="shared" si="1"/>
        <v>687.32445599999994</v>
      </c>
      <c r="K16" s="82">
        <f t="shared" si="2"/>
        <v>756.05690159999995</v>
      </c>
      <c r="L16" s="82">
        <v>12750</v>
      </c>
      <c r="M16" s="82">
        <f t="shared" si="3"/>
        <v>8763387</v>
      </c>
    </row>
    <row r="17" spans="1:13" ht="16.5" x14ac:dyDescent="0.2">
      <c r="A17" s="80">
        <v>16</v>
      </c>
      <c r="B17" s="80" t="s">
        <v>64</v>
      </c>
      <c r="C17" s="80">
        <v>403</v>
      </c>
      <c r="D17" s="80" t="s">
        <v>118</v>
      </c>
      <c r="E17" s="82">
        <v>47.662999999999997</v>
      </c>
      <c r="F17" s="82">
        <v>6.875</v>
      </c>
      <c r="G17" s="82">
        <v>5.7389999999999999</v>
      </c>
      <c r="H17" s="82">
        <v>4.125</v>
      </c>
      <c r="I17" s="82">
        <f t="shared" si="0"/>
        <v>64.401999999999987</v>
      </c>
      <c r="J17" s="82">
        <f t="shared" si="1"/>
        <v>693.22312799999986</v>
      </c>
      <c r="K17" s="82">
        <f t="shared" si="2"/>
        <v>762.54544079999994</v>
      </c>
      <c r="L17" s="82">
        <v>12750</v>
      </c>
      <c r="M17" s="82">
        <f t="shared" si="3"/>
        <v>8838595</v>
      </c>
    </row>
    <row r="18" spans="1:13" ht="16.5" x14ac:dyDescent="0.2">
      <c r="A18" s="80">
        <v>17</v>
      </c>
      <c r="B18" s="80" t="s">
        <v>64</v>
      </c>
      <c r="C18" s="80">
        <v>404</v>
      </c>
      <c r="D18" s="80" t="s">
        <v>117</v>
      </c>
      <c r="E18" s="82">
        <v>57.787999999999997</v>
      </c>
      <c r="F18" s="82">
        <v>6.6</v>
      </c>
      <c r="G18" s="82">
        <v>7.4269999999999996</v>
      </c>
      <c r="H18" s="82">
        <v>2.3250000000000002</v>
      </c>
      <c r="I18" s="82">
        <f t="shared" si="0"/>
        <v>74.14</v>
      </c>
      <c r="J18" s="82">
        <f t="shared" si="1"/>
        <v>798.04295999999999</v>
      </c>
      <c r="K18" s="82">
        <f t="shared" si="2"/>
        <v>877.84725600000002</v>
      </c>
      <c r="L18" s="82">
        <v>12750</v>
      </c>
      <c r="M18" s="82">
        <f t="shared" si="3"/>
        <v>10175048</v>
      </c>
    </row>
    <row r="19" spans="1:13" ht="16.5" x14ac:dyDescent="0.2">
      <c r="A19" s="80">
        <v>18</v>
      </c>
      <c r="B19" s="80" t="s">
        <v>64</v>
      </c>
      <c r="C19" s="80">
        <v>405</v>
      </c>
      <c r="D19" s="80" t="s">
        <v>118</v>
      </c>
      <c r="E19" s="82">
        <v>44.686</v>
      </c>
      <c r="F19" s="82">
        <v>2.1</v>
      </c>
      <c r="G19" s="82">
        <v>4.875</v>
      </c>
      <c r="H19" s="82">
        <v>4.125</v>
      </c>
      <c r="I19" s="82">
        <f t="shared" si="0"/>
        <v>55.786000000000001</v>
      </c>
      <c r="J19" s="82">
        <f t="shared" si="1"/>
        <v>600.480504</v>
      </c>
      <c r="K19" s="82">
        <f t="shared" si="2"/>
        <v>660.52855440000008</v>
      </c>
      <c r="L19" s="82">
        <v>12750</v>
      </c>
      <c r="M19" s="82">
        <f t="shared" si="3"/>
        <v>7656126</v>
      </c>
    </row>
    <row r="20" spans="1:13" ht="16.5" x14ac:dyDescent="0.2">
      <c r="A20" s="80">
        <v>19</v>
      </c>
      <c r="B20" s="80" t="s">
        <v>64</v>
      </c>
      <c r="C20" s="80">
        <v>406</v>
      </c>
      <c r="D20" s="80" t="s">
        <v>119</v>
      </c>
      <c r="E20" s="82">
        <v>38.976999999999997</v>
      </c>
      <c r="F20" s="82">
        <v>0</v>
      </c>
      <c r="G20" s="82">
        <v>3.3</v>
      </c>
      <c r="H20" s="82">
        <v>4.125</v>
      </c>
      <c r="I20" s="82">
        <f t="shared" si="0"/>
        <v>46.401999999999994</v>
      </c>
      <c r="J20" s="82">
        <f t="shared" si="1"/>
        <v>499.47112799999991</v>
      </c>
      <c r="K20" s="82">
        <f t="shared" si="2"/>
        <v>549.41824079999992</v>
      </c>
      <c r="L20" s="82">
        <v>12750</v>
      </c>
      <c r="M20" s="82">
        <f t="shared" si="3"/>
        <v>6368257</v>
      </c>
    </row>
    <row r="21" spans="1:13" ht="16.5" x14ac:dyDescent="0.2">
      <c r="A21" s="80">
        <v>20</v>
      </c>
      <c r="B21" s="80" t="s">
        <v>65</v>
      </c>
      <c r="C21" s="80">
        <v>501</v>
      </c>
      <c r="D21" s="80" t="s">
        <v>117</v>
      </c>
      <c r="E21" s="82">
        <v>57.674999999999997</v>
      </c>
      <c r="F21" s="82">
        <v>6.6</v>
      </c>
      <c r="G21" s="82">
        <v>6.5270000000000001</v>
      </c>
      <c r="H21" s="82">
        <v>4.125</v>
      </c>
      <c r="I21" s="82">
        <f t="shared" si="0"/>
        <v>74.926999999999992</v>
      </c>
      <c r="J21" s="82">
        <f t="shared" si="1"/>
        <v>806.51422799999989</v>
      </c>
      <c r="K21" s="82">
        <f t="shared" si="2"/>
        <v>887.16565079999998</v>
      </c>
      <c r="L21" s="82">
        <v>12750</v>
      </c>
      <c r="M21" s="82">
        <f t="shared" si="3"/>
        <v>10283056</v>
      </c>
    </row>
    <row r="22" spans="1:13" ht="16.5" x14ac:dyDescent="0.2">
      <c r="A22" s="80">
        <v>21</v>
      </c>
      <c r="B22" s="80" t="s">
        <v>65</v>
      </c>
      <c r="C22" s="80">
        <v>502</v>
      </c>
      <c r="D22" s="80" t="s">
        <v>118</v>
      </c>
      <c r="E22" s="82">
        <v>46.84</v>
      </c>
      <c r="F22" s="82">
        <v>7.15</v>
      </c>
      <c r="G22" s="82">
        <v>5.7389999999999999</v>
      </c>
      <c r="H22" s="82">
        <v>4.125</v>
      </c>
      <c r="I22" s="82">
        <f t="shared" si="0"/>
        <v>63.853999999999999</v>
      </c>
      <c r="J22" s="82">
        <f t="shared" si="1"/>
        <v>687.32445599999994</v>
      </c>
      <c r="K22" s="82">
        <f t="shared" si="2"/>
        <v>756.05690159999995</v>
      </c>
      <c r="L22" s="82">
        <v>12750</v>
      </c>
      <c r="M22" s="82">
        <f t="shared" si="3"/>
        <v>8763387</v>
      </c>
    </row>
    <row r="23" spans="1:13" ht="16.5" x14ac:dyDescent="0.2">
      <c r="A23" s="80">
        <v>22</v>
      </c>
      <c r="B23" s="80" t="s">
        <v>65</v>
      </c>
      <c r="C23" s="80">
        <v>503</v>
      </c>
      <c r="D23" s="80" t="s">
        <v>118</v>
      </c>
      <c r="E23" s="82">
        <v>47.662999999999997</v>
      </c>
      <c r="F23" s="82">
        <v>6.875</v>
      </c>
      <c r="G23" s="82">
        <v>5.7389999999999999</v>
      </c>
      <c r="H23" s="82">
        <v>4.125</v>
      </c>
      <c r="I23" s="82">
        <f t="shared" si="0"/>
        <v>64.401999999999987</v>
      </c>
      <c r="J23" s="82">
        <f t="shared" si="1"/>
        <v>693.22312799999986</v>
      </c>
      <c r="K23" s="82">
        <f t="shared" si="2"/>
        <v>762.54544079999994</v>
      </c>
      <c r="L23" s="82">
        <v>12750</v>
      </c>
      <c r="M23" s="82">
        <f t="shared" si="3"/>
        <v>8838595</v>
      </c>
    </row>
    <row r="24" spans="1:13" ht="16.5" x14ac:dyDescent="0.2">
      <c r="A24" s="80">
        <v>23</v>
      </c>
      <c r="B24" s="80" t="s">
        <v>65</v>
      </c>
      <c r="C24" s="80">
        <v>504</v>
      </c>
      <c r="D24" s="80" t="s">
        <v>117</v>
      </c>
      <c r="E24" s="82">
        <v>57.674999999999997</v>
      </c>
      <c r="F24" s="82">
        <v>6.6</v>
      </c>
      <c r="G24" s="82">
        <v>6.5270000000000001</v>
      </c>
      <c r="H24" s="82">
        <v>4.125</v>
      </c>
      <c r="I24" s="82">
        <f t="shared" si="0"/>
        <v>74.926999999999992</v>
      </c>
      <c r="J24" s="82">
        <f t="shared" si="1"/>
        <v>806.51422799999989</v>
      </c>
      <c r="K24" s="82">
        <f t="shared" si="2"/>
        <v>887.16565079999998</v>
      </c>
      <c r="L24" s="82">
        <v>12750</v>
      </c>
      <c r="M24" s="82">
        <f t="shared" si="3"/>
        <v>10283056</v>
      </c>
    </row>
    <row r="25" spans="1:13" ht="16.5" x14ac:dyDescent="0.2">
      <c r="A25" s="80">
        <v>24</v>
      </c>
      <c r="B25" s="80" t="s">
        <v>65</v>
      </c>
      <c r="C25" s="80">
        <v>505</v>
      </c>
      <c r="D25" s="80" t="s">
        <v>118</v>
      </c>
      <c r="E25" s="82">
        <v>44.798000000000002</v>
      </c>
      <c r="F25" s="82">
        <v>2.1</v>
      </c>
      <c r="G25" s="82">
        <v>5.2130000000000001</v>
      </c>
      <c r="H25" s="82">
        <v>3.45</v>
      </c>
      <c r="I25" s="82">
        <f t="shared" si="0"/>
        <v>55.561000000000007</v>
      </c>
      <c r="J25" s="82">
        <f t="shared" si="1"/>
        <v>598.05860400000006</v>
      </c>
      <c r="K25" s="82">
        <f t="shared" si="2"/>
        <v>657.86446440000009</v>
      </c>
      <c r="L25" s="82">
        <v>12750</v>
      </c>
      <c r="M25" s="82">
        <f t="shared" si="3"/>
        <v>7625247</v>
      </c>
    </row>
    <row r="26" spans="1:13" ht="16.5" x14ac:dyDescent="0.2">
      <c r="A26" s="80">
        <v>25</v>
      </c>
      <c r="B26" s="80" t="s">
        <v>65</v>
      </c>
      <c r="C26" s="80">
        <v>506</v>
      </c>
      <c r="D26" s="80" t="s">
        <v>119</v>
      </c>
      <c r="E26" s="82">
        <v>39.088999999999999</v>
      </c>
      <c r="F26" s="82">
        <v>0</v>
      </c>
      <c r="G26" s="82">
        <v>3.637</v>
      </c>
      <c r="H26" s="82">
        <v>3.45</v>
      </c>
      <c r="I26" s="82">
        <f t="shared" si="0"/>
        <v>46.176000000000002</v>
      </c>
      <c r="J26" s="82">
        <f t="shared" si="1"/>
        <v>497.03846399999998</v>
      </c>
      <c r="K26" s="82">
        <f t="shared" si="2"/>
        <v>546.74231040000006</v>
      </c>
      <c r="L26" s="82">
        <v>12750</v>
      </c>
      <c r="M26" s="82">
        <f t="shared" si="3"/>
        <v>6337240</v>
      </c>
    </row>
    <row r="27" spans="1:13" ht="16.5" x14ac:dyDescent="0.2">
      <c r="A27" s="80">
        <v>26</v>
      </c>
      <c r="B27" s="80" t="s">
        <v>66</v>
      </c>
      <c r="C27" s="80">
        <v>601</v>
      </c>
      <c r="D27" s="80" t="s">
        <v>117</v>
      </c>
      <c r="E27" s="82">
        <v>57.787999999999997</v>
      </c>
      <c r="F27" s="82">
        <v>6.6</v>
      </c>
      <c r="G27" s="82">
        <v>7.4269999999999996</v>
      </c>
      <c r="H27" s="82">
        <v>2.3250000000000002</v>
      </c>
      <c r="I27" s="82">
        <f t="shared" si="0"/>
        <v>74.14</v>
      </c>
      <c r="J27" s="82">
        <f t="shared" si="1"/>
        <v>798.04295999999999</v>
      </c>
      <c r="K27" s="82">
        <f t="shared" si="2"/>
        <v>877.84725600000002</v>
      </c>
      <c r="L27" s="82">
        <v>12750</v>
      </c>
      <c r="M27" s="82">
        <f t="shared" si="3"/>
        <v>10175048</v>
      </c>
    </row>
    <row r="28" spans="1:13" ht="16.5" x14ac:dyDescent="0.2">
      <c r="A28" s="80">
        <v>27</v>
      </c>
      <c r="B28" s="80" t="s">
        <v>66</v>
      </c>
      <c r="C28" s="80">
        <v>602</v>
      </c>
      <c r="D28" s="80" t="s">
        <v>118</v>
      </c>
      <c r="E28" s="82">
        <v>46.84</v>
      </c>
      <c r="F28" s="82">
        <v>7.15</v>
      </c>
      <c r="G28" s="82">
        <v>5.7389999999999999</v>
      </c>
      <c r="H28" s="82">
        <v>4.125</v>
      </c>
      <c r="I28" s="82">
        <f t="shared" si="0"/>
        <v>63.853999999999999</v>
      </c>
      <c r="J28" s="82">
        <f t="shared" si="1"/>
        <v>687.32445599999994</v>
      </c>
      <c r="K28" s="82">
        <f t="shared" si="2"/>
        <v>756.05690159999995</v>
      </c>
      <c r="L28" s="82">
        <v>12750</v>
      </c>
      <c r="M28" s="82">
        <f t="shared" si="3"/>
        <v>8763387</v>
      </c>
    </row>
    <row r="29" spans="1:13" ht="16.5" x14ac:dyDescent="0.2">
      <c r="A29" s="80">
        <v>28</v>
      </c>
      <c r="B29" s="80" t="s">
        <v>66</v>
      </c>
      <c r="C29" s="80">
        <v>603</v>
      </c>
      <c r="D29" s="80" t="s">
        <v>118</v>
      </c>
      <c r="E29" s="82">
        <v>47.662999999999997</v>
      </c>
      <c r="F29" s="82">
        <v>6.875</v>
      </c>
      <c r="G29" s="82">
        <v>5.7389999999999999</v>
      </c>
      <c r="H29" s="82">
        <v>4.125</v>
      </c>
      <c r="I29" s="82">
        <f t="shared" si="0"/>
        <v>64.401999999999987</v>
      </c>
      <c r="J29" s="82">
        <f t="shared" si="1"/>
        <v>693.22312799999986</v>
      </c>
      <c r="K29" s="82">
        <f t="shared" si="2"/>
        <v>762.54544079999994</v>
      </c>
      <c r="L29" s="82">
        <v>12750</v>
      </c>
      <c r="M29" s="82">
        <f t="shared" si="3"/>
        <v>8838595</v>
      </c>
    </row>
    <row r="30" spans="1:13" ht="16.5" x14ac:dyDescent="0.2">
      <c r="A30" s="80">
        <v>29</v>
      </c>
      <c r="B30" s="80" t="s">
        <v>66</v>
      </c>
      <c r="C30" s="80">
        <v>604</v>
      </c>
      <c r="D30" s="80" t="s">
        <v>117</v>
      </c>
      <c r="E30" s="82">
        <v>57.787999999999997</v>
      </c>
      <c r="F30" s="82">
        <v>6.6</v>
      </c>
      <c r="G30" s="82">
        <v>7.4269999999999996</v>
      </c>
      <c r="H30" s="82">
        <v>2.3250000000000002</v>
      </c>
      <c r="I30" s="82">
        <f t="shared" si="0"/>
        <v>74.14</v>
      </c>
      <c r="J30" s="82">
        <f t="shared" si="1"/>
        <v>798.04295999999999</v>
      </c>
      <c r="K30" s="82">
        <f t="shared" si="2"/>
        <v>877.84725600000002</v>
      </c>
      <c r="L30" s="82">
        <v>12750</v>
      </c>
      <c r="M30" s="82">
        <f t="shared" si="3"/>
        <v>10175048</v>
      </c>
    </row>
    <row r="31" spans="1:13" ht="16.5" x14ac:dyDescent="0.2">
      <c r="A31" s="80">
        <v>30</v>
      </c>
      <c r="B31" s="80" t="s">
        <v>66</v>
      </c>
      <c r="C31" s="80">
        <v>605</v>
      </c>
      <c r="D31" s="80" t="s">
        <v>118</v>
      </c>
      <c r="E31" s="82">
        <v>44.686</v>
      </c>
      <c r="F31" s="82">
        <v>2.1</v>
      </c>
      <c r="G31" s="82">
        <v>4.875</v>
      </c>
      <c r="H31" s="82">
        <v>4.125</v>
      </c>
      <c r="I31" s="82">
        <f t="shared" si="0"/>
        <v>55.786000000000001</v>
      </c>
      <c r="J31" s="82">
        <f t="shared" si="1"/>
        <v>600.480504</v>
      </c>
      <c r="K31" s="82">
        <f t="shared" si="2"/>
        <v>660.52855440000008</v>
      </c>
      <c r="L31" s="82">
        <v>12750</v>
      </c>
      <c r="M31" s="82">
        <f t="shared" si="3"/>
        <v>7656126</v>
      </c>
    </row>
    <row r="32" spans="1:13" ht="16.5" x14ac:dyDescent="0.2">
      <c r="A32" s="80">
        <v>31</v>
      </c>
      <c r="B32" s="80" t="s">
        <v>66</v>
      </c>
      <c r="C32" s="80">
        <v>606</v>
      </c>
      <c r="D32" s="80" t="s">
        <v>119</v>
      </c>
      <c r="E32" s="82">
        <v>38.976999999999997</v>
      </c>
      <c r="F32" s="82">
        <v>0</v>
      </c>
      <c r="G32" s="82">
        <v>3.3</v>
      </c>
      <c r="H32" s="82">
        <v>4.125</v>
      </c>
      <c r="I32" s="82">
        <f t="shared" si="0"/>
        <v>46.401999999999994</v>
      </c>
      <c r="J32" s="82">
        <f t="shared" si="1"/>
        <v>499.47112799999991</v>
      </c>
      <c r="K32" s="82">
        <f t="shared" si="2"/>
        <v>549.41824079999992</v>
      </c>
      <c r="L32" s="82">
        <v>12750</v>
      </c>
      <c r="M32" s="82">
        <f t="shared" si="3"/>
        <v>6368257</v>
      </c>
    </row>
    <row r="33" spans="1:13" ht="16.5" x14ac:dyDescent="0.2">
      <c r="A33" s="80">
        <v>32</v>
      </c>
      <c r="B33" s="80" t="s">
        <v>67</v>
      </c>
      <c r="C33" s="80">
        <v>701</v>
      </c>
      <c r="D33" s="80" t="s">
        <v>117</v>
      </c>
      <c r="E33" s="82">
        <v>57.674999999999997</v>
      </c>
      <c r="F33" s="82">
        <v>6.6</v>
      </c>
      <c r="G33" s="82">
        <v>6.5270000000000001</v>
      </c>
      <c r="H33" s="82">
        <v>4.125</v>
      </c>
      <c r="I33" s="82">
        <f t="shared" si="0"/>
        <v>74.926999999999992</v>
      </c>
      <c r="J33" s="82">
        <f t="shared" si="1"/>
        <v>806.51422799999989</v>
      </c>
      <c r="K33" s="82">
        <f t="shared" si="2"/>
        <v>887.16565079999998</v>
      </c>
      <c r="L33" s="82">
        <v>12750</v>
      </c>
      <c r="M33" s="82">
        <f t="shared" si="3"/>
        <v>10283056</v>
      </c>
    </row>
    <row r="34" spans="1:13" ht="16.5" x14ac:dyDescent="0.2">
      <c r="A34" s="80">
        <v>33</v>
      </c>
      <c r="B34" s="80" t="s">
        <v>67</v>
      </c>
      <c r="C34" s="80">
        <v>702</v>
      </c>
      <c r="D34" s="80" t="s">
        <v>118</v>
      </c>
      <c r="E34" s="82">
        <v>46.84</v>
      </c>
      <c r="F34" s="82">
        <v>7.15</v>
      </c>
      <c r="G34" s="82">
        <v>5.7389999999999999</v>
      </c>
      <c r="H34" s="82">
        <v>4.125</v>
      </c>
      <c r="I34" s="82">
        <f t="shared" si="0"/>
        <v>63.853999999999999</v>
      </c>
      <c r="J34" s="82">
        <f t="shared" si="1"/>
        <v>687.32445599999994</v>
      </c>
      <c r="K34" s="82">
        <f t="shared" si="2"/>
        <v>756.05690159999995</v>
      </c>
      <c r="L34" s="82">
        <v>12750</v>
      </c>
      <c r="M34" s="82">
        <f t="shared" si="3"/>
        <v>8763387</v>
      </c>
    </row>
    <row r="35" spans="1:13" ht="16.5" x14ac:dyDescent="0.2">
      <c r="A35" s="80">
        <v>34</v>
      </c>
      <c r="B35" s="80" t="s">
        <v>67</v>
      </c>
      <c r="C35" s="80">
        <v>703</v>
      </c>
      <c r="D35" s="80" t="s">
        <v>118</v>
      </c>
      <c r="E35" s="82">
        <v>47.662999999999997</v>
      </c>
      <c r="F35" s="82">
        <v>6.875</v>
      </c>
      <c r="G35" s="82">
        <v>5.7389999999999999</v>
      </c>
      <c r="H35" s="82">
        <v>4.125</v>
      </c>
      <c r="I35" s="82">
        <f t="shared" si="0"/>
        <v>64.401999999999987</v>
      </c>
      <c r="J35" s="82">
        <f t="shared" si="1"/>
        <v>693.22312799999986</v>
      </c>
      <c r="K35" s="82">
        <f t="shared" si="2"/>
        <v>762.54544079999994</v>
      </c>
      <c r="L35" s="82">
        <v>12750</v>
      </c>
      <c r="M35" s="82">
        <f t="shared" si="3"/>
        <v>8838595</v>
      </c>
    </row>
    <row r="36" spans="1:13" ht="16.5" x14ac:dyDescent="0.2">
      <c r="A36" s="80">
        <v>35</v>
      </c>
      <c r="B36" s="80" t="s">
        <v>67</v>
      </c>
      <c r="C36" s="80">
        <v>704</v>
      </c>
      <c r="D36" s="80" t="s">
        <v>117</v>
      </c>
      <c r="E36" s="82">
        <v>57.674999999999997</v>
      </c>
      <c r="F36" s="82">
        <v>6.6</v>
      </c>
      <c r="G36" s="82">
        <v>6.5270000000000001</v>
      </c>
      <c r="H36" s="82">
        <v>4.125</v>
      </c>
      <c r="I36" s="82">
        <f t="shared" si="0"/>
        <v>74.926999999999992</v>
      </c>
      <c r="J36" s="82">
        <f t="shared" si="1"/>
        <v>806.51422799999989</v>
      </c>
      <c r="K36" s="82">
        <f t="shared" si="2"/>
        <v>887.16565079999998</v>
      </c>
      <c r="L36" s="82">
        <v>12750</v>
      </c>
      <c r="M36" s="82">
        <f t="shared" si="3"/>
        <v>10283056</v>
      </c>
    </row>
    <row r="37" spans="1:13" ht="16.5" x14ac:dyDescent="0.2">
      <c r="A37" s="80">
        <v>36</v>
      </c>
      <c r="B37" s="80" t="s">
        <v>67</v>
      </c>
      <c r="C37" s="80">
        <v>705</v>
      </c>
      <c r="D37" s="80" t="s">
        <v>118</v>
      </c>
      <c r="E37" s="82">
        <v>44.798000000000002</v>
      </c>
      <c r="F37" s="82">
        <v>2.1</v>
      </c>
      <c r="G37" s="82">
        <v>5.2130000000000001</v>
      </c>
      <c r="H37" s="82">
        <v>3.45</v>
      </c>
      <c r="I37" s="82">
        <f t="shared" si="0"/>
        <v>55.561000000000007</v>
      </c>
      <c r="J37" s="82">
        <f t="shared" si="1"/>
        <v>598.05860400000006</v>
      </c>
      <c r="K37" s="82">
        <f t="shared" si="2"/>
        <v>657.86446440000009</v>
      </c>
      <c r="L37" s="82">
        <v>12750</v>
      </c>
      <c r="M37" s="82">
        <f t="shared" si="3"/>
        <v>7625247</v>
      </c>
    </row>
    <row r="38" spans="1:13" ht="16.5" x14ac:dyDescent="0.2">
      <c r="A38" s="80">
        <v>37</v>
      </c>
      <c r="B38" s="80" t="s">
        <v>67</v>
      </c>
      <c r="C38" s="80">
        <v>706</v>
      </c>
      <c r="D38" s="80" t="s">
        <v>119</v>
      </c>
      <c r="E38" s="82">
        <v>39.088999999999999</v>
      </c>
      <c r="F38" s="82">
        <v>0</v>
      </c>
      <c r="G38" s="82">
        <v>3.637</v>
      </c>
      <c r="H38" s="82">
        <v>3.45</v>
      </c>
      <c r="I38" s="82">
        <f t="shared" si="0"/>
        <v>46.176000000000002</v>
      </c>
      <c r="J38" s="82">
        <f t="shared" si="1"/>
        <v>497.03846399999998</v>
      </c>
      <c r="K38" s="82">
        <f t="shared" si="2"/>
        <v>546.74231040000006</v>
      </c>
      <c r="L38" s="82">
        <v>12750</v>
      </c>
      <c r="M38" s="82">
        <f t="shared" si="3"/>
        <v>6337240</v>
      </c>
    </row>
    <row r="39" spans="1:13" ht="16.5" x14ac:dyDescent="0.2">
      <c r="A39" s="80">
        <v>38</v>
      </c>
      <c r="B39" s="80" t="s">
        <v>68</v>
      </c>
      <c r="C39" s="80">
        <v>801</v>
      </c>
      <c r="D39" s="80" t="s">
        <v>117</v>
      </c>
      <c r="E39" s="82">
        <v>57.787999999999997</v>
      </c>
      <c r="F39" s="82">
        <v>6.6</v>
      </c>
      <c r="G39" s="82">
        <v>7.4269999999999996</v>
      </c>
      <c r="H39" s="82">
        <v>2.3250000000000002</v>
      </c>
      <c r="I39" s="82">
        <f t="shared" si="0"/>
        <v>74.14</v>
      </c>
      <c r="J39" s="82">
        <f t="shared" si="1"/>
        <v>798.04295999999999</v>
      </c>
      <c r="K39" s="82">
        <f t="shared" si="2"/>
        <v>877.84725600000002</v>
      </c>
      <c r="L39" s="82">
        <v>12750</v>
      </c>
      <c r="M39" s="82">
        <f t="shared" si="3"/>
        <v>10175048</v>
      </c>
    </row>
    <row r="40" spans="1:13" ht="16.5" x14ac:dyDescent="0.2">
      <c r="A40" s="80">
        <v>39</v>
      </c>
      <c r="B40" s="80" t="s">
        <v>68</v>
      </c>
      <c r="C40" s="80">
        <v>802</v>
      </c>
      <c r="D40" s="80" t="s">
        <v>118</v>
      </c>
      <c r="E40" s="82">
        <v>46.84</v>
      </c>
      <c r="F40" s="82">
        <v>7.15</v>
      </c>
      <c r="G40" s="82">
        <v>5.7389999999999999</v>
      </c>
      <c r="H40" s="82">
        <v>4.125</v>
      </c>
      <c r="I40" s="82">
        <f t="shared" si="0"/>
        <v>63.853999999999999</v>
      </c>
      <c r="J40" s="82">
        <f t="shared" si="1"/>
        <v>687.32445599999994</v>
      </c>
      <c r="K40" s="82">
        <f t="shared" si="2"/>
        <v>756.05690159999995</v>
      </c>
      <c r="L40" s="82">
        <v>12750</v>
      </c>
      <c r="M40" s="82">
        <f t="shared" si="3"/>
        <v>8763387</v>
      </c>
    </row>
    <row r="41" spans="1:13" ht="16.5" x14ac:dyDescent="0.2">
      <c r="A41" s="80">
        <v>40</v>
      </c>
      <c r="B41" s="80" t="s">
        <v>68</v>
      </c>
      <c r="C41" s="80">
        <v>803</v>
      </c>
      <c r="D41" s="80" t="s">
        <v>118</v>
      </c>
      <c r="E41" s="82">
        <v>47.662999999999997</v>
      </c>
      <c r="F41" s="82">
        <v>6.875</v>
      </c>
      <c r="G41" s="82">
        <v>5.7389999999999999</v>
      </c>
      <c r="H41" s="82">
        <v>4.125</v>
      </c>
      <c r="I41" s="82">
        <f t="shared" si="0"/>
        <v>64.401999999999987</v>
      </c>
      <c r="J41" s="82">
        <f t="shared" si="1"/>
        <v>693.22312799999986</v>
      </c>
      <c r="K41" s="82">
        <f t="shared" si="2"/>
        <v>762.54544079999994</v>
      </c>
      <c r="L41" s="82">
        <v>12750</v>
      </c>
      <c r="M41" s="82">
        <f t="shared" si="3"/>
        <v>8838595</v>
      </c>
    </row>
    <row r="42" spans="1:13" ht="16.5" x14ac:dyDescent="0.2">
      <c r="A42" s="80">
        <v>41</v>
      </c>
      <c r="B42" s="80" t="s">
        <v>68</v>
      </c>
      <c r="C42" s="80">
        <v>804</v>
      </c>
      <c r="D42" s="80" t="s">
        <v>117</v>
      </c>
      <c r="E42" s="82">
        <v>57.787999999999997</v>
      </c>
      <c r="F42" s="82">
        <v>6.6</v>
      </c>
      <c r="G42" s="82">
        <v>7.4269999999999996</v>
      </c>
      <c r="H42" s="82">
        <v>2.3250000000000002</v>
      </c>
      <c r="I42" s="82">
        <f t="shared" si="0"/>
        <v>74.14</v>
      </c>
      <c r="J42" s="82">
        <f t="shared" si="1"/>
        <v>798.04295999999999</v>
      </c>
      <c r="K42" s="82">
        <f t="shared" si="2"/>
        <v>877.84725600000002</v>
      </c>
      <c r="L42" s="82">
        <v>12750</v>
      </c>
      <c r="M42" s="82">
        <f t="shared" si="3"/>
        <v>10175048</v>
      </c>
    </row>
    <row r="43" spans="1:13" ht="16.5" x14ac:dyDescent="0.2">
      <c r="A43" s="80">
        <v>42</v>
      </c>
      <c r="B43" s="80" t="s">
        <v>68</v>
      </c>
      <c r="C43" s="80">
        <v>805</v>
      </c>
      <c r="D43" s="80" t="s">
        <v>118</v>
      </c>
      <c r="E43" s="82">
        <v>44.686</v>
      </c>
      <c r="F43" s="82">
        <v>2.1</v>
      </c>
      <c r="G43" s="82">
        <v>4.875</v>
      </c>
      <c r="H43" s="82">
        <v>4.125</v>
      </c>
      <c r="I43" s="82">
        <f t="shared" si="0"/>
        <v>55.786000000000001</v>
      </c>
      <c r="J43" s="82">
        <f t="shared" si="1"/>
        <v>600.480504</v>
      </c>
      <c r="K43" s="82">
        <f t="shared" si="2"/>
        <v>660.52855440000008</v>
      </c>
      <c r="L43" s="82">
        <v>12750</v>
      </c>
      <c r="M43" s="82">
        <f t="shared" si="3"/>
        <v>7656126</v>
      </c>
    </row>
    <row r="44" spans="1:13" ht="16.5" x14ac:dyDescent="0.2">
      <c r="A44" s="80">
        <v>43</v>
      </c>
      <c r="B44" s="80" t="s">
        <v>68</v>
      </c>
      <c r="C44" s="80">
        <v>806</v>
      </c>
      <c r="D44" s="80" t="s">
        <v>119</v>
      </c>
      <c r="E44" s="82">
        <v>38.976999999999997</v>
      </c>
      <c r="F44" s="82">
        <v>0</v>
      </c>
      <c r="G44" s="82">
        <v>3.3</v>
      </c>
      <c r="H44" s="82">
        <v>4.125</v>
      </c>
      <c r="I44" s="82">
        <f t="shared" si="0"/>
        <v>46.401999999999994</v>
      </c>
      <c r="J44" s="82">
        <f t="shared" si="1"/>
        <v>499.47112799999991</v>
      </c>
      <c r="K44" s="82">
        <f t="shared" si="2"/>
        <v>549.41824079999992</v>
      </c>
      <c r="L44" s="82">
        <v>12750</v>
      </c>
      <c r="M44" s="82">
        <f t="shared" si="3"/>
        <v>6368257</v>
      </c>
    </row>
    <row r="45" spans="1:13" ht="16.5" x14ac:dyDescent="0.2">
      <c r="A45" s="80">
        <v>44</v>
      </c>
      <c r="B45" s="80" t="s">
        <v>69</v>
      </c>
      <c r="C45" s="80">
        <v>901</v>
      </c>
      <c r="D45" s="80" t="s">
        <v>117</v>
      </c>
      <c r="E45" s="82">
        <v>57.674999999999997</v>
      </c>
      <c r="F45" s="82">
        <v>6.6</v>
      </c>
      <c r="G45" s="82">
        <v>6.5270000000000001</v>
      </c>
      <c r="H45" s="82">
        <v>4.125</v>
      </c>
      <c r="I45" s="82">
        <f t="shared" si="0"/>
        <v>74.926999999999992</v>
      </c>
      <c r="J45" s="82">
        <f t="shared" si="1"/>
        <v>806.51422799999989</v>
      </c>
      <c r="K45" s="82">
        <f t="shared" si="2"/>
        <v>887.16565079999998</v>
      </c>
      <c r="L45" s="82">
        <v>12750</v>
      </c>
      <c r="M45" s="82">
        <f t="shared" si="3"/>
        <v>10283056</v>
      </c>
    </row>
    <row r="46" spans="1:13" ht="16.5" x14ac:dyDescent="0.2">
      <c r="A46" s="80">
        <v>45</v>
      </c>
      <c r="B46" s="80" t="s">
        <v>69</v>
      </c>
      <c r="C46" s="80">
        <v>902</v>
      </c>
      <c r="D46" s="80" t="s">
        <v>118</v>
      </c>
      <c r="E46" s="82">
        <v>46.84</v>
      </c>
      <c r="F46" s="82">
        <v>7.15</v>
      </c>
      <c r="G46" s="82">
        <v>5.7389999999999999</v>
      </c>
      <c r="H46" s="82">
        <v>4.125</v>
      </c>
      <c r="I46" s="82">
        <f t="shared" si="0"/>
        <v>63.853999999999999</v>
      </c>
      <c r="J46" s="82">
        <f t="shared" si="1"/>
        <v>687.32445599999994</v>
      </c>
      <c r="K46" s="82">
        <f t="shared" si="2"/>
        <v>756.05690159999995</v>
      </c>
      <c r="L46" s="82">
        <v>12750</v>
      </c>
      <c r="M46" s="82">
        <f t="shared" si="3"/>
        <v>8763387</v>
      </c>
    </row>
    <row r="47" spans="1:13" ht="16.5" x14ac:dyDescent="0.2">
      <c r="A47" s="80">
        <v>46</v>
      </c>
      <c r="B47" s="80" t="s">
        <v>69</v>
      </c>
      <c r="C47" s="80">
        <v>903</v>
      </c>
      <c r="D47" s="80" t="s">
        <v>118</v>
      </c>
      <c r="E47" s="82">
        <v>47.662999999999997</v>
      </c>
      <c r="F47" s="82">
        <v>6.875</v>
      </c>
      <c r="G47" s="82">
        <v>5.7389999999999999</v>
      </c>
      <c r="H47" s="82">
        <v>4.125</v>
      </c>
      <c r="I47" s="82">
        <f t="shared" si="0"/>
        <v>64.401999999999987</v>
      </c>
      <c r="J47" s="82">
        <f t="shared" si="1"/>
        <v>693.22312799999986</v>
      </c>
      <c r="K47" s="82">
        <f t="shared" si="2"/>
        <v>762.54544079999994</v>
      </c>
      <c r="L47" s="82">
        <v>12750</v>
      </c>
      <c r="M47" s="82">
        <f t="shared" si="3"/>
        <v>8838595</v>
      </c>
    </row>
    <row r="48" spans="1:13" ht="16.5" x14ac:dyDescent="0.2">
      <c r="A48" s="80">
        <v>47</v>
      </c>
      <c r="B48" s="80" t="s">
        <v>69</v>
      </c>
      <c r="C48" s="80">
        <v>904</v>
      </c>
      <c r="D48" s="80" t="s">
        <v>117</v>
      </c>
      <c r="E48" s="82">
        <v>57.674999999999997</v>
      </c>
      <c r="F48" s="82">
        <v>6.6</v>
      </c>
      <c r="G48" s="82">
        <v>6.5270000000000001</v>
      </c>
      <c r="H48" s="82">
        <v>4.125</v>
      </c>
      <c r="I48" s="82">
        <f t="shared" si="0"/>
        <v>74.926999999999992</v>
      </c>
      <c r="J48" s="82">
        <f t="shared" si="1"/>
        <v>806.51422799999989</v>
      </c>
      <c r="K48" s="82">
        <f t="shared" si="2"/>
        <v>887.16565079999998</v>
      </c>
      <c r="L48" s="82">
        <v>12750</v>
      </c>
      <c r="M48" s="82">
        <f t="shared" si="3"/>
        <v>10283056</v>
      </c>
    </row>
    <row r="49" spans="1:13" ht="16.5" x14ac:dyDescent="0.2">
      <c r="A49" s="80">
        <v>48</v>
      </c>
      <c r="B49" s="80" t="s">
        <v>69</v>
      </c>
      <c r="C49" s="80">
        <v>905</v>
      </c>
      <c r="D49" s="80" t="s">
        <v>118</v>
      </c>
      <c r="E49" s="82">
        <v>44.798000000000002</v>
      </c>
      <c r="F49" s="82">
        <v>2.1</v>
      </c>
      <c r="G49" s="82">
        <v>5.2130000000000001</v>
      </c>
      <c r="H49" s="82">
        <v>3.45</v>
      </c>
      <c r="I49" s="82">
        <f t="shared" si="0"/>
        <v>55.561000000000007</v>
      </c>
      <c r="J49" s="82">
        <f t="shared" si="1"/>
        <v>598.05860400000006</v>
      </c>
      <c r="K49" s="82">
        <f t="shared" si="2"/>
        <v>657.86446440000009</v>
      </c>
      <c r="L49" s="82">
        <v>12750</v>
      </c>
      <c r="M49" s="82">
        <f t="shared" si="3"/>
        <v>7625247</v>
      </c>
    </row>
    <row r="50" spans="1:13" ht="16.5" x14ac:dyDescent="0.2">
      <c r="A50" s="80">
        <v>49</v>
      </c>
      <c r="B50" s="80" t="s">
        <v>69</v>
      </c>
      <c r="C50" s="80">
        <v>906</v>
      </c>
      <c r="D50" s="80" t="s">
        <v>119</v>
      </c>
      <c r="E50" s="82">
        <v>39.088999999999999</v>
      </c>
      <c r="F50" s="82">
        <v>0</v>
      </c>
      <c r="G50" s="82">
        <v>3.637</v>
      </c>
      <c r="H50" s="82">
        <v>3.45</v>
      </c>
      <c r="I50" s="82">
        <f t="shared" si="0"/>
        <v>46.176000000000002</v>
      </c>
      <c r="J50" s="82">
        <f t="shared" si="1"/>
        <v>497.03846399999998</v>
      </c>
      <c r="K50" s="82">
        <f t="shared" si="2"/>
        <v>546.74231040000006</v>
      </c>
      <c r="L50" s="82">
        <v>12750</v>
      </c>
      <c r="M50" s="82">
        <f t="shared" si="3"/>
        <v>6337240</v>
      </c>
    </row>
    <row r="51" spans="1:13" ht="16.5" x14ac:dyDescent="0.2">
      <c r="A51" s="80">
        <v>50</v>
      </c>
      <c r="B51" s="80" t="s">
        <v>70</v>
      </c>
      <c r="C51" s="80">
        <v>1001</v>
      </c>
      <c r="D51" s="80" t="s">
        <v>117</v>
      </c>
      <c r="E51" s="82">
        <v>57.787999999999997</v>
      </c>
      <c r="F51" s="82">
        <v>6.6</v>
      </c>
      <c r="G51" s="82">
        <v>7.4269999999999996</v>
      </c>
      <c r="H51" s="82">
        <v>2.3250000000000002</v>
      </c>
      <c r="I51" s="82">
        <f t="shared" si="0"/>
        <v>74.14</v>
      </c>
      <c r="J51" s="82">
        <f t="shared" si="1"/>
        <v>798.04295999999999</v>
      </c>
      <c r="K51" s="82">
        <f t="shared" si="2"/>
        <v>877.84725600000002</v>
      </c>
      <c r="L51" s="82">
        <v>12750</v>
      </c>
      <c r="M51" s="82">
        <f t="shared" si="3"/>
        <v>10175048</v>
      </c>
    </row>
    <row r="52" spans="1:13" ht="16.5" x14ac:dyDescent="0.2">
      <c r="A52" s="80">
        <v>51</v>
      </c>
      <c r="B52" s="80" t="s">
        <v>70</v>
      </c>
      <c r="C52" s="80">
        <v>1002</v>
      </c>
      <c r="D52" s="80" t="s">
        <v>118</v>
      </c>
      <c r="E52" s="82">
        <v>46.84</v>
      </c>
      <c r="F52" s="82">
        <v>7.15</v>
      </c>
      <c r="G52" s="82">
        <v>5.7389999999999999</v>
      </c>
      <c r="H52" s="82">
        <v>4.125</v>
      </c>
      <c r="I52" s="82">
        <f t="shared" si="0"/>
        <v>63.853999999999999</v>
      </c>
      <c r="J52" s="82">
        <f t="shared" si="1"/>
        <v>687.32445599999994</v>
      </c>
      <c r="K52" s="82">
        <f t="shared" si="2"/>
        <v>756.05690159999995</v>
      </c>
      <c r="L52" s="82">
        <v>12750</v>
      </c>
      <c r="M52" s="82">
        <f t="shared" si="3"/>
        <v>8763387</v>
      </c>
    </row>
    <row r="53" spans="1:13" ht="16.5" x14ac:dyDescent="0.2">
      <c r="A53" s="80">
        <v>52</v>
      </c>
      <c r="B53" s="80" t="s">
        <v>70</v>
      </c>
      <c r="C53" s="80">
        <v>1003</v>
      </c>
      <c r="D53" s="80" t="s">
        <v>118</v>
      </c>
      <c r="E53" s="82">
        <v>47.662999999999997</v>
      </c>
      <c r="F53" s="82">
        <v>6.875</v>
      </c>
      <c r="G53" s="82">
        <v>5.7389999999999999</v>
      </c>
      <c r="H53" s="82">
        <v>4.125</v>
      </c>
      <c r="I53" s="82">
        <f t="shared" si="0"/>
        <v>64.401999999999987</v>
      </c>
      <c r="J53" s="82">
        <f t="shared" si="1"/>
        <v>693.22312799999986</v>
      </c>
      <c r="K53" s="82">
        <f t="shared" si="2"/>
        <v>762.54544079999994</v>
      </c>
      <c r="L53" s="82">
        <v>12750</v>
      </c>
      <c r="M53" s="82">
        <f t="shared" si="3"/>
        <v>8838595</v>
      </c>
    </row>
    <row r="54" spans="1:13" ht="16.5" x14ac:dyDescent="0.2">
      <c r="A54" s="80">
        <v>53</v>
      </c>
      <c r="B54" s="80" t="s">
        <v>70</v>
      </c>
      <c r="C54" s="80">
        <v>1004</v>
      </c>
      <c r="D54" s="80" t="s">
        <v>117</v>
      </c>
      <c r="E54" s="82">
        <v>57.787999999999997</v>
      </c>
      <c r="F54" s="82">
        <v>6.6</v>
      </c>
      <c r="G54" s="82">
        <v>7.4269999999999996</v>
      </c>
      <c r="H54" s="82">
        <v>2.3250000000000002</v>
      </c>
      <c r="I54" s="82">
        <f t="shared" si="0"/>
        <v>74.14</v>
      </c>
      <c r="J54" s="82">
        <f t="shared" si="1"/>
        <v>798.04295999999999</v>
      </c>
      <c r="K54" s="82">
        <f t="shared" si="2"/>
        <v>877.84725600000002</v>
      </c>
      <c r="L54" s="82">
        <v>12750</v>
      </c>
      <c r="M54" s="82">
        <f t="shared" si="3"/>
        <v>10175048</v>
      </c>
    </row>
    <row r="55" spans="1:13" ht="16.5" x14ac:dyDescent="0.2">
      <c r="A55" s="80">
        <v>54</v>
      </c>
      <c r="B55" s="80" t="s">
        <v>70</v>
      </c>
      <c r="C55" s="80">
        <v>1005</v>
      </c>
      <c r="D55" s="80" t="s">
        <v>118</v>
      </c>
      <c r="E55" s="82">
        <v>44.686</v>
      </c>
      <c r="F55" s="82">
        <v>2.1</v>
      </c>
      <c r="G55" s="82">
        <v>4.875</v>
      </c>
      <c r="H55" s="82">
        <v>4.125</v>
      </c>
      <c r="I55" s="82">
        <f t="shared" si="0"/>
        <v>55.786000000000001</v>
      </c>
      <c r="J55" s="82">
        <f t="shared" si="1"/>
        <v>600.480504</v>
      </c>
      <c r="K55" s="82">
        <f t="shared" si="2"/>
        <v>660.52855440000008</v>
      </c>
      <c r="L55" s="82">
        <v>12750</v>
      </c>
      <c r="M55" s="82">
        <f t="shared" si="3"/>
        <v>7656126</v>
      </c>
    </row>
    <row r="56" spans="1:13" ht="16.5" x14ac:dyDescent="0.2">
      <c r="A56" s="80">
        <v>55</v>
      </c>
      <c r="B56" s="80" t="s">
        <v>70</v>
      </c>
      <c r="C56" s="80">
        <v>1006</v>
      </c>
      <c r="D56" s="80" t="s">
        <v>119</v>
      </c>
      <c r="E56" s="82">
        <v>38.976999999999997</v>
      </c>
      <c r="F56" s="82">
        <v>0</v>
      </c>
      <c r="G56" s="82">
        <v>3.3</v>
      </c>
      <c r="H56" s="82">
        <v>4.125</v>
      </c>
      <c r="I56" s="82">
        <f t="shared" si="0"/>
        <v>46.401999999999994</v>
      </c>
      <c r="J56" s="82">
        <f t="shared" si="1"/>
        <v>499.47112799999991</v>
      </c>
      <c r="K56" s="82">
        <f t="shared" si="2"/>
        <v>549.41824079999992</v>
      </c>
      <c r="L56" s="82">
        <v>12750</v>
      </c>
      <c r="M56" s="82">
        <f t="shared" si="3"/>
        <v>6368257</v>
      </c>
    </row>
    <row r="57" spans="1:13" ht="16.5" x14ac:dyDescent="0.2">
      <c r="A57" s="80">
        <v>56</v>
      </c>
      <c r="B57" s="80" t="s">
        <v>71</v>
      </c>
      <c r="C57" s="80">
        <v>1101</v>
      </c>
      <c r="D57" s="80" t="s">
        <v>117</v>
      </c>
      <c r="E57" s="82">
        <v>57.674999999999997</v>
      </c>
      <c r="F57" s="82">
        <v>6.6</v>
      </c>
      <c r="G57" s="82">
        <v>6.5270000000000001</v>
      </c>
      <c r="H57" s="82">
        <v>4.125</v>
      </c>
      <c r="I57" s="82">
        <f t="shared" si="0"/>
        <v>74.926999999999992</v>
      </c>
      <c r="J57" s="82">
        <f t="shared" si="1"/>
        <v>806.51422799999989</v>
      </c>
      <c r="K57" s="82">
        <f t="shared" si="2"/>
        <v>887.16565079999998</v>
      </c>
      <c r="L57" s="82">
        <v>12750</v>
      </c>
      <c r="M57" s="82">
        <f t="shared" si="3"/>
        <v>10283056</v>
      </c>
    </row>
    <row r="58" spans="1:13" ht="16.5" x14ac:dyDescent="0.2">
      <c r="A58" s="80">
        <v>57</v>
      </c>
      <c r="B58" s="80" t="s">
        <v>71</v>
      </c>
      <c r="C58" s="80">
        <v>1102</v>
      </c>
      <c r="D58" s="80" t="s">
        <v>118</v>
      </c>
      <c r="E58" s="82">
        <v>46.84</v>
      </c>
      <c r="F58" s="82">
        <v>7.15</v>
      </c>
      <c r="G58" s="82">
        <v>5.7389999999999999</v>
      </c>
      <c r="H58" s="82">
        <v>4.125</v>
      </c>
      <c r="I58" s="82">
        <f t="shared" si="0"/>
        <v>63.853999999999999</v>
      </c>
      <c r="J58" s="82">
        <f t="shared" si="1"/>
        <v>687.32445599999994</v>
      </c>
      <c r="K58" s="82">
        <f t="shared" si="2"/>
        <v>756.05690159999995</v>
      </c>
      <c r="L58" s="82">
        <v>12750</v>
      </c>
      <c r="M58" s="82">
        <f t="shared" si="3"/>
        <v>8763387</v>
      </c>
    </row>
    <row r="59" spans="1:13" ht="16.5" x14ac:dyDescent="0.2">
      <c r="A59" s="80">
        <v>58</v>
      </c>
      <c r="B59" s="80" t="s">
        <v>71</v>
      </c>
      <c r="C59" s="80">
        <v>1103</v>
      </c>
      <c r="D59" s="80" t="s">
        <v>118</v>
      </c>
      <c r="E59" s="82">
        <v>47.662999999999997</v>
      </c>
      <c r="F59" s="82">
        <v>6.875</v>
      </c>
      <c r="G59" s="82">
        <v>5.7389999999999999</v>
      </c>
      <c r="H59" s="82">
        <v>4.125</v>
      </c>
      <c r="I59" s="82">
        <f t="shared" si="0"/>
        <v>64.401999999999987</v>
      </c>
      <c r="J59" s="82">
        <f t="shared" si="1"/>
        <v>693.22312799999986</v>
      </c>
      <c r="K59" s="82">
        <f t="shared" si="2"/>
        <v>762.54544079999994</v>
      </c>
      <c r="L59" s="82">
        <v>12750</v>
      </c>
      <c r="M59" s="82">
        <f t="shared" si="3"/>
        <v>8838595</v>
      </c>
    </row>
    <row r="60" spans="1:13" ht="16.5" x14ac:dyDescent="0.2">
      <c r="A60" s="80">
        <v>59</v>
      </c>
      <c r="B60" s="80" t="s">
        <v>71</v>
      </c>
      <c r="C60" s="80">
        <v>1104</v>
      </c>
      <c r="D60" s="80" t="s">
        <v>117</v>
      </c>
      <c r="E60" s="82">
        <v>57.674999999999997</v>
      </c>
      <c r="F60" s="82">
        <v>6.6</v>
      </c>
      <c r="G60" s="82">
        <v>6.5270000000000001</v>
      </c>
      <c r="H60" s="82">
        <v>4.125</v>
      </c>
      <c r="I60" s="82">
        <f t="shared" si="0"/>
        <v>74.926999999999992</v>
      </c>
      <c r="J60" s="82">
        <f t="shared" si="1"/>
        <v>806.51422799999989</v>
      </c>
      <c r="K60" s="82">
        <f t="shared" si="2"/>
        <v>887.16565079999998</v>
      </c>
      <c r="L60" s="82">
        <v>12750</v>
      </c>
      <c r="M60" s="82">
        <f t="shared" si="3"/>
        <v>10283056</v>
      </c>
    </row>
    <row r="61" spans="1:13" ht="16.5" x14ac:dyDescent="0.2">
      <c r="A61" s="80">
        <v>60</v>
      </c>
      <c r="B61" s="80" t="s">
        <v>71</v>
      </c>
      <c r="C61" s="80">
        <v>1105</v>
      </c>
      <c r="D61" s="80" t="s">
        <v>118</v>
      </c>
      <c r="E61" s="82">
        <v>44.798000000000002</v>
      </c>
      <c r="F61" s="82">
        <v>2.1</v>
      </c>
      <c r="G61" s="82">
        <v>5.2130000000000001</v>
      </c>
      <c r="H61" s="82">
        <v>3.45</v>
      </c>
      <c r="I61" s="82">
        <f t="shared" si="0"/>
        <v>55.561000000000007</v>
      </c>
      <c r="J61" s="82">
        <f t="shared" si="1"/>
        <v>598.05860400000006</v>
      </c>
      <c r="K61" s="82">
        <f t="shared" si="2"/>
        <v>657.86446440000009</v>
      </c>
      <c r="L61" s="82">
        <v>12750</v>
      </c>
      <c r="M61" s="82">
        <f t="shared" si="3"/>
        <v>7625247</v>
      </c>
    </row>
    <row r="62" spans="1:13" ht="16.5" x14ac:dyDescent="0.2">
      <c r="A62" s="80">
        <v>61</v>
      </c>
      <c r="B62" s="80" t="s">
        <v>71</v>
      </c>
      <c r="C62" s="80">
        <v>1106</v>
      </c>
      <c r="D62" s="80" t="s">
        <v>119</v>
      </c>
      <c r="E62" s="82">
        <v>39.088999999999999</v>
      </c>
      <c r="F62" s="82">
        <v>0</v>
      </c>
      <c r="G62" s="82">
        <v>3.637</v>
      </c>
      <c r="H62" s="82">
        <v>3.45</v>
      </c>
      <c r="I62" s="82">
        <f t="shared" ref="I62:I92" si="4">SUM(E62:H62)</f>
        <v>46.176000000000002</v>
      </c>
      <c r="J62" s="82">
        <f t="shared" ref="J62:J92" si="5">I62*10.764</f>
        <v>497.03846399999998</v>
      </c>
      <c r="K62" s="82">
        <f t="shared" ref="K62:K92" si="6">J62*1.1</f>
        <v>546.74231040000006</v>
      </c>
      <c r="L62" s="82">
        <v>12750</v>
      </c>
      <c r="M62" s="82">
        <f t="shared" si="3"/>
        <v>6337240</v>
      </c>
    </row>
    <row r="63" spans="1:13" ht="16.5" x14ac:dyDescent="0.2">
      <c r="A63" s="80">
        <v>62</v>
      </c>
      <c r="B63" s="80" t="s">
        <v>72</v>
      </c>
      <c r="C63" s="80">
        <v>1201</v>
      </c>
      <c r="D63" s="80" t="s">
        <v>117</v>
      </c>
      <c r="E63" s="82">
        <v>57.787999999999997</v>
      </c>
      <c r="F63" s="82">
        <v>6.6</v>
      </c>
      <c r="G63" s="82">
        <v>7.4269999999999996</v>
      </c>
      <c r="H63" s="82">
        <v>2.3250000000000002</v>
      </c>
      <c r="I63" s="82">
        <f t="shared" si="4"/>
        <v>74.14</v>
      </c>
      <c r="J63" s="82">
        <f t="shared" si="5"/>
        <v>798.04295999999999</v>
      </c>
      <c r="K63" s="82">
        <f t="shared" si="6"/>
        <v>877.84725600000002</v>
      </c>
      <c r="L63" s="82">
        <v>12750</v>
      </c>
      <c r="M63" s="82">
        <f t="shared" si="3"/>
        <v>10175048</v>
      </c>
    </row>
    <row r="64" spans="1:13" ht="16.5" x14ac:dyDescent="0.2">
      <c r="A64" s="80">
        <v>63</v>
      </c>
      <c r="B64" s="80" t="s">
        <v>72</v>
      </c>
      <c r="C64" s="80">
        <v>1202</v>
      </c>
      <c r="D64" s="80" t="s">
        <v>118</v>
      </c>
      <c r="E64" s="82">
        <v>46.84</v>
      </c>
      <c r="F64" s="82">
        <v>7.15</v>
      </c>
      <c r="G64" s="82">
        <v>5.7389999999999999</v>
      </c>
      <c r="H64" s="82">
        <v>4.125</v>
      </c>
      <c r="I64" s="82">
        <f t="shared" si="4"/>
        <v>63.853999999999999</v>
      </c>
      <c r="J64" s="82">
        <f t="shared" si="5"/>
        <v>687.32445599999994</v>
      </c>
      <c r="K64" s="82">
        <f t="shared" si="6"/>
        <v>756.05690159999995</v>
      </c>
      <c r="L64" s="82">
        <v>12750</v>
      </c>
      <c r="M64" s="82">
        <f t="shared" si="3"/>
        <v>8763387</v>
      </c>
    </row>
    <row r="65" spans="1:13" ht="16.5" x14ac:dyDescent="0.2">
      <c r="A65" s="80">
        <v>64</v>
      </c>
      <c r="B65" s="80" t="s">
        <v>72</v>
      </c>
      <c r="C65" s="80">
        <v>1203</v>
      </c>
      <c r="D65" s="80" t="s">
        <v>118</v>
      </c>
      <c r="E65" s="82">
        <v>47.662999999999997</v>
      </c>
      <c r="F65" s="82">
        <v>6.875</v>
      </c>
      <c r="G65" s="82">
        <v>5.7389999999999999</v>
      </c>
      <c r="H65" s="82">
        <v>4.125</v>
      </c>
      <c r="I65" s="82">
        <f t="shared" si="4"/>
        <v>64.401999999999987</v>
      </c>
      <c r="J65" s="82">
        <f t="shared" si="5"/>
        <v>693.22312799999986</v>
      </c>
      <c r="K65" s="82">
        <f t="shared" si="6"/>
        <v>762.54544079999994</v>
      </c>
      <c r="L65" s="82">
        <v>12750</v>
      </c>
      <c r="M65" s="82">
        <f t="shared" si="3"/>
        <v>8838595</v>
      </c>
    </row>
    <row r="66" spans="1:13" ht="16.5" x14ac:dyDescent="0.2">
      <c r="A66" s="80">
        <v>65</v>
      </c>
      <c r="B66" s="80" t="s">
        <v>72</v>
      </c>
      <c r="C66" s="80">
        <v>1204</v>
      </c>
      <c r="D66" s="80" t="s">
        <v>117</v>
      </c>
      <c r="E66" s="82">
        <v>57.787999999999997</v>
      </c>
      <c r="F66" s="82">
        <v>6.6</v>
      </c>
      <c r="G66" s="82">
        <v>7.4269999999999996</v>
      </c>
      <c r="H66" s="82">
        <v>2.3250000000000002</v>
      </c>
      <c r="I66" s="82">
        <f t="shared" si="4"/>
        <v>74.14</v>
      </c>
      <c r="J66" s="82">
        <f t="shared" si="5"/>
        <v>798.04295999999999</v>
      </c>
      <c r="K66" s="82">
        <f t="shared" si="6"/>
        <v>877.84725600000002</v>
      </c>
      <c r="L66" s="82">
        <v>12750</v>
      </c>
      <c r="M66" s="82">
        <f t="shared" si="3"/>
        <v>10175048</v>
      </c>
    </row>
    <row r="67" spans="1:13" ht="16.5" x14ac:dyDescent="0.2">
      <c r="A67" s="80">
        <v>66</v>
      </c>
      <c r="B67" s="80" t="s">
        <v>72</v>
      </c>
      <c r="C67" s="80">
        <v>1205</v>
      </c>
      <c r="D67" s="80" t="s">
        <v>118</v>
      </c>
      <c r="E67" s="82">
        <v>44.686</v>
      </c>
      <c r="F67" s="82">
        <v>2.1</v>
      </c>
      <c r="G67" s="82">
        <v>4.875</v>
      </c>
      <c r="H67" s="82">
        <v>4.125</v>
      </c>
      <c r="I67" s="82">
        <f t="shared" si="4"/>
        <v>55.786000000000001</v>
      </c>
      <c r="J67" s="82">
        <f t="shared" si="5"/>
        <v>600.480504</v>
      </c>
      <c r="K67" s="82">
        <f t="shared" si="6"/>
        <v>660.52855440000008</v>
      </c>
      <c r="L67" s="82">
        <v>12750</v>
      </c>
      <c r="M67" s="82">
        <f t="shared" ref="M67:M92" si="7">ROUND(L67*J67,0)</f>
        <v>7656126</v>
      </c>
    </row>
    <row r="68" spans="1:13" ht="16.5" x14ac:dyDescent="0.2">
      <c r="A68" s="80">
        <v>67</v>
      </c>
      <c r="B68" s="80" t="s">
        <v>72</v>
      </c>
      <c r="C68" s="80">
        <v>1206</v>
      </c>
      <c r="D68" s="80" t="s">
        <v>119</v>
      </c>
      <c r="E68" s="82">
        <v>38.976999999999997</v>
      </c>
      <c r="F68" s="82">
        <v>0</v>
      </c>
      <c r="G68" s="82">
        <v>3.3</v>
      </c>
      <c r="H68" s="82">
        <v>4.125</v>
      </c>
      <c r="I68" s="82">
        <f t="shared" si="4"/>
        <v>46.401999999999994</v>
      </c>
      <c r="J68" s="82">
        <f t="shared" si="5"/>
        <v>499.47112799999991</v>
      </c>
      <c r="K68" s="82">
        <f t="shared" si="6"/>
        <v>549.41824079999992</v>
      </c>
      <c r="L68" s="82">
        <v>12750</v>
      </c>
      <c r="M68" s="82">
        <f t="shared" si="7"/>
        <v>6368257</v>
      </c>
    </row>
    <row r="69" spans="1:13" ht="16.5" x14ac:dyDescent="0.2">
      <c r="A69" s="80">
        <v>68</v>
      </c>
      <c r="B69" s="80" t="s">
        <v>73</v>
      </c>
      <c r="C69" s="80">
        <v>1301</v>
      </c>
      <c r="D69" s="80" t="s">
        <v>117</v>
      </c>
      <c r="E69" s="82">
        <v>57.674999999999997</v>
      </c>
      <c r="F69" s="82">
        <v>6.6</v>
      </c>
      <c r="G69" s="82">
        <v>6.5270000000000001</v>
      </c>
      <c r="H69" s="82">
        <v>4.125</v>
      </c>
      <c r="I69" s="82">
        <f t="shared" si="4"/>
        <v>74.926999999999992</v>
      </c>
      <c r="J69" s="82">
        <f t="shared" si="5"/>
        <v>806.51422799999989</v>
      </c>
      <c r="K69" s="82">
        <f t="shared" si="6"/>
        <v>887.16565079999998</v>
      </c>
      <c r="L69" s="82">
        <v>12750</v>
      </c>
      <c r="M69" s="82">
        <f t="shared" si="7"/>
        <v>10283056</v>
      </c>
    </row>
    <row r="70" spans="1:13" ht="16.5" x14ac:dyDescent="0.2">
      <c r="A70" s="80">
        <v>69</v>
      </c>
      <c r="B70" s="80" t="s">
        <v>73</v>
      </c>
      <c r="C70" s="80">
        <v>1302</v>
      </c>
      <c r="D70" s="80" t="s">
        <v>118</v>
      </c>
      <c r="E70" s="82">
        <v>46.84</v>
      </c>
      <c r="F70" s="82">
        <v>7.15</v>
      </c>
      <c r="G70" s="82">
        <v>5.7389999999999999</v>
      </c>
      <c r="H70" s="82">
        <v>4.125</v>
      </c>
      <c r="I70" s="82">
        <f t="shared" si="4"/>
        <v>63.853999999999999</v>
      </c>
      <c r="J70" s="82">
        <f t="shared" si="5"/>
        <v>687.32445599999994</v>
      </c>
      <c r="K70" s="82">
        <f t="shared" si="6"/>
        <v>756.05690159999995</v>
      </c>
      <c r="L70" s="82">
        <v>12750</v>
      </c>
      <c r="M70" s="82">
        <f t="shared" si="7"/>
        <v>8763387</v>
      </c>
    </row>
    <row r="71" spans="1:13" ht="16.5" x14ac:dyDescent="0.2">
      <c r="A71" s="80">
        <v>70</v>
      </c>
      <c r="B71" s="80" t="s">
        <v>73</v>
      </c>
      <c r="C71" s="80">
        <v>1303</v>
      </c>
      <c r="D71" s="80" t="s">
        <v>118</v>
      </c>
      <c r="E71" s="82">
        <v>47.662999999999997</v>
      </c>
      <c r="F71" s="82">
        <v>6.875</v>
      </c>
      <c r="G71" s="82">
        <v>5.7389999999999999</v>
      </c>
      <c r="H71" s="82">
        <v>4.125</v>
      </c>
      <c r="I71" s="82">
        <f t="shared" si="4"/>
        <v>64.401999999999987</v>
      </c>
      <c r="J71" s="82">
        <f t="shared" si="5"/>
        <v>693.22312799999986</v>
      </c>
      <c r="K71" s="82">
        <f t="shared" si="6"/>
        <v>762.54544079999994</v>
      </c>
      <c r="L71" s="82">
        <v>12750</v>
      </c>
      <c r="M71" s="82">
        <f t="shared" si="7"/>
        <v>8838595</v>
      </c>
    </row>
    <row r="72" spans="1:13" ht="16.5" x14ac:dyDescent="0.2">
      <c r="A72" s="80">
        <v>71</v>
      </c>
      <c r="B72" s="80" t="s">
        <v>73</v>
      </c>
      <c r="C72" s="80">
        <v>1304</v>
      </c>
      <c r="D72" s="80" t="s">
        <v>117</v>
      </c>
      <c r="E72" s="82">
        <v>57.674999999999997</v>
      </c>
      <c r="F72" s="82">
        <v>6.6</v>
      </c>
      <c r="G72" s="82">
        <v>6.5270000000000001</v>
      </c>
      <c r="H72" s="82">
        <v>4.125</v>
      </c>
      <c r="I72" s="82">
        <f t="shared" si="4"/>
        <v>74.926999999999992</v>
      </c>
      <c r="J72" s="82">
        <f t="shared" si="5"/>
        <v>806.51422799999989</v>
      </c>
      <c r="K72" s="82">
        <f t="shared" si="6"/>
        <v>887.16565079999998</v>
      </c>
      <c r="L72" s="82">
        <v>12750</v>
      </c>
      <c r="M72" s="82">
        <f t="shared" si="7"/>
        <v>10283056</v>
      </c>
    </row>
    <row r="73" spans="1:13" ht="16.5" x14ac:dyDescent="0.2">
      <c r="A73" s="80">
        <v>72</v>
      </c>
      <c r="B73" s="80" t="s">
        <v>73</v>
      </c>
      <c r="C73" s="80">
        <v>1305</v>
      </c>
      <c r="D73" s="80" t="s">
        <v>118</v>
      </c>
      <c r="E73" s="82">
        <v>44.798000000000002</v>
      </c>
      <c r="F73" s="82">
        <v>2.1</v>
      </c>
      <c r="G73" s="82">
        <v>5.2130000000000001</v>
      </c>
      <c r="H73" s="82">
        <v>3.45</v>
      </c>
      <c r="I73" s="82">
        <f t="shared" si="4"/>
        <v>55.561000000000007</v>
      </c>
      <c r="J73" s="82">
        <f t="shared" si="5"/>
        <v>598.05860400000006</v>
      </c>
      <c r="K73" s="82">
        <f t="shared" si="6"/>
        <v>657.86446440000009</v>
      </c>
      <c r="L73" s="82">
        <v>12750</v>
      </c>
      <c r="M73" s="82">
        <f t="shared" si="7"/>
        <v>7625247</v>
      </c>
    </row>
    <row r="74" spans="1:13" ht="16.5" x14ac:dyDescent="0.2">
      <c r="A74" s="80">
        <v>73</v>
      </c>
      <c r="B74" s="80" t="s">
        <v>73</v>
      </c>
      <c r="C74" s="80">
        <v>1306</v>
      </c>
      <c r="D74" s="80" t="s">
        <v>119</v>
      </c>
      <c r="E74" s="82">
        <v>39.088999999999999</v>
      </c>
      <c r="F74" s="82">
        <v>0</v>
      </c>
      <c r="G74" s="82">
        <v>3.637</v>
      </c>
      <c r="H74" s="82">
        <v>3.45</v>
      </c>
      <c r="I74" s="82">
        <f t="shared" si="4"/>
        <v>46.176000000000002</v>
      </c>
      <c r="J74" s="82">
        <f t="shared" si="5"/>
        <v>497.03846399999998</v>
      </c>
      <c r="K74" s="82">
        <f t="shared" si="6"/>
        <v>546.74231040000006</v>
      </c>
      <c r="L74" s="82">
        <v>12750</v>
      </c>
      <c r="M74" s="82">
        <f t="shared" si="7"/>
        <v>6337240</v>
      </c>
    </row>
    <row r="75" spans="1:13" ht="16.5" x14ac:dyDescent="0.2">
      <c r="A75" s="80">
        <v>74</v>
      </c>
      <c r="B75" s="80" t="s">
        <v>74</v>
      </c>
      <c r="C75" s="80">
        <v>1401</v>
      </c>
      <c r="D75" s="80" t="s">
        <v>117</v>
      </c>
      <c r="E75" s="82">
        <v>57.787999999999997</v>
      </c>
      <c r="F75" s="82">
        <v>6.6</v>
      </c>
      <c r="G75" s="82">
        <v>7.4269999999999996</v>
      </c>
      <c r="H75" s="82">
        <v>2.3250000000000002</v>
      </c>
      <c r="I75" s="82">
        <f t="shared" si="4"/>
        <v>74.14</v>
      </c>
      <c r="J75" s="82">
        <f t="shared" si="5"/>
        <v>798.04295999999999</v>
      </c>
      <c r="K75" s="82">
        <f t="shared" si="6"/>
        <v>877.84725600000002</v>
      </c>
      <c r="L75" s="82">
        <v>12750</v>
      </c>
      <c r="M75" s="82">
        <f t="shared" si="7"/>
        <v>10175048</v>
      </c>
    </row>
    <row r="76" spans="1:13" ht="16.5" x14ac:dyDescent="0.2">
      <c r="A76" s="80">
        <v>75</v>
      </c>
      <c r="B76" s="80" t="s">
        <v>74</v>
      </c>
      <c r="C76" s="80">
        <v>1402</v>
      </c>
      <c r="D76" s="80" t="s">
        <v>118</v>
      </c>
      <c r="E76" s="82">
        <v>46.84</v>
      </c>
      <c r="F76" s="82">
        <v>7.15</v>
      </c>
      <c r="G76" s="82">
        <v>5.7389999999999999</v>
      </c>
      <c r="H76" s="82">
        <v>4.125</v>
      </c>
      <c r="I76" s="82">
        <f t="shared" si="4"/>
        <v>63.853999999999999</v>
      </c>
      <c r="J76" s="82">
        <f t="shared" si="5"/>
        <v>687.32445599999994</v>
      </c>
      <c r="K76" s="82">
        <f t="shared" si="6"/>
        <v>756.05690159999995</v>
      </c>
      <c r="L76" s="82">
        <v>12750</v>
      </c>
      <c r="M76" s="82">
        <f t="shared" si="7"/>
        <v>8763387</v>
      </c>
    </row>
    <row r="77" spans="1:13" ht="16.5" x14ac:dyDescent="0.2">
      <c r="A77" s="80">
        <v>76</v>
      </c>
      <c r="B77" s="80" t="s">
        <v>74</v>
      </c>
      <c r="C77" s="80">
        <v>1403</v>
      </c>
      <c r="D77" s="80" t="s">
        <v>118</v>
      </c>
      <c r="E77" s="82">
        <v>47.662999999999997</v>
      </c>
      <c r="F77" s="82">
        <v>6.875</v>
      </c>
      <c r="G77" s="82">
        <v>5.7389999999999999</v>
      </c>
      <c r="H77" s="82">
        <v>4.125</v>
      </c>
      <c r="I77" s="82">
        <f t="shared" si="4"/>
        <v>64.401999999999987</v>
      </c>
      <c r="J77" s="82">
        <f t="shared" si="5"/>
        <v>693.22312799999986</v>
      </c>
      <c r="K77" s="82">
        <f t="shared" si="6"/>
        <v>762.54544079999994</v>
      </c>
      <c r="L77" s="82">
        <v>12750</v>
      </c>
      <c r="M77" s="82">
        <f t="shared" si="7"/>
        <v>8838595</v>
      </c>
    </row>
    <row r="78" spans="1:13" ht="16.5" x14ac:dyDescent="0.2">
      <c r="A78" s="80">
        <v>77</v>
      </c>
      <c r="B78" s="80" t="s">
        <v>74</v>
      </c>
      <c r="C78" s="80">
        <v>1404</v>
      </c>
      <c r="D78" s="80" t="s">
        <v>117</v>
      </c>
      <c r="E78" s="82">
        <v>57.787999999999997</v>
      </c>
      <c r="F78" s="82">
        <v>6.6</v>
      </c>
      <c r="G78" s="82">
        <v>7.4269999999999996</v>
      </c>
      <c r="H78" s="82">
        <v>2.3250000000000002</v>
      </c>
      <c r="I78" s="82">
        <f t="shared" si="4"/>
        <v>74.14</v>
      </c>
      <c r="J78" s="82">
        <f t="shared" si="5"/>
        <v>798.04295999999999</v>
      </c>
      <c r="K78" s="82">
        <f t="shared" si="6"/>
        <v>877.84725600000002</v>
      </c>
      <c r="L78" s="82">
        <v>12750</v>
      </c>
      <c r="M78" s="82">
        <f t="shared" si="7"/>
        <v>10175048</v>
      </c>
    </row>
    <row r="79" spans="1:13" ht="16.5" x14ac:dyDescent="0.2">
      <c r="A79" s="80">
        <v>78</v>
      </c>
      <c r="B79" s="80" t="s">
        <v>74</v>
      </c>
      <c r="C79" s="80">
        <v>1405</v>
      </c>
      <c r="D79" s="80" t="s">
        <v>118</v>
      </c>
      <c r="E79" s="82">
        <v>44.686</v>
      </c>
      <c r="F79" s="82">
        <v>2.1</v>
      </c>
      <c r="G79" s="82">
        <v>4.875</v>
      </c>
      <c r="H79" s="82">
        <v>4.125</v>
      </c>
      <c r="I79" s="82">
        <f t="shared" si="4"/>
        <v>55.786000000000001</v>
      </c>
      <c r="J79" s="82">
        <f t="shared" si="5"/>
        <v>600.480504</v>
      </c>
      <c r="K79" s="82">
        <f t="shared" si="6"/>
        <v>660.52855440000008</v>
      </c>
      <c r="L79" s="82">
        <v>12750</v>
      </c>
      <c r="M79" s="82">
        <f t="shared" si="7"/>
        <v>7656126</v>
      </c>
    </row>
    <row r="80" spans="1:13" ht="16.5" x14ac:dyDescent="0.2">
      <c r="A80" s="80">
        <v>79</v>
      </c>
      <c r="B80" s="80" t="s">
        <v>74</v>
      </c>
      <c r="C80" s="80">
        <v>1406</v>
      </c>
      <c r="D80" s="80" t="s">
        <v>119</v>
      </c>
      <c r="E80" s="82">
        <v>38.976999999999997</v>
      </c>
      <c r="F80" s="82">
        <v>0</v>
      </c>
      <c r="G80" s="82">
        <v>3.3</v>
      </c>
      <c r="H80" s="82">
        <v>4.125</v>
      </c>
      <c r="I80" s="82">
        <f t="shared" si="4"/>
        <v>46.401999999999994</v>
      </c>
      <c r="J80" s="82">
        <f t="shared" si="5"/>
        <v>499.47112799999991</v>
      </c>
      <c r="K80" s="82">
        <f t="shared" si="6"/>
        <v>549.41824079999992</v>
      </c>
      <c r="L80" s="82">
        <v>12750</v>
      </c>
      <c r="M80" s="82">
        <f t="shared" si="7"/>
        <v>6368257</v>
      </c>
    </row>
    <row r="81" spans="1:13" ht="16.5" x14ac:dyDescent="0.2">
      <c r="A81" s="80">
        <v>80</v>
      </c>
      <c r="B81" s="80" t="s">
        <v>75</v>
      </c>
      <c r="C81" s="80">
        <v>1501</v>
      </c>
      <c r="D81" s="80" t="s">
        <v>117</v>
      </c>
      <c r="E81" s="82">
        <v>57.674999999999997</v>
      </c>
      <c r="F81" s="82">
        <v>6.6</v>
      </c>
      <c r="G81" s="82">
        <v>6.5270000000000001</v>
      </c>
      <c r="H81" s="82">
        <v>4.125</v>
      </c>
      <c r="I81" s="82">
        <f t="shared" si="4"/>
        <v>74.926999999999992</v>
      </c>
      <c r="J81" s="82">
        <f t="shared" si="5"/>
        <v>806.51422799999989</v>
      </c>
      <c r="K81" s="82">
        <f t="shared" si="6"/>
        <v>887.16565079999998</v>
      </c>
      <c r="L81" s="82">
        <v>12750</v>
      </c>
      <c r="M81" s="82">
        <f t="shared" si="7"/>
        <v>10283056</v>
      </c>
    </row>
    <row r="82" spans="1:13" ht="16.5" x14ac:dyDescent="0.2">
      <c r="A82" s="80">
        <v>81</v>
      </c>
      <c r="B82" s="80" t="s">
        <v>75</v>
      </c>
      <c r="C82" s="80">
        <v>1502</v>
      </c>
      <c r="D82" s="80" t="s">
        <v>118</v>
      </c>
      <c r="E82" s="82">
        <v>46.84</v>
      </c>
      <c r="F82" s="82">
        <v>7.15</v>
      </c>
      <c r="G82" s="82">
        <v>5.7389999999999999</v>
      </c>
      <c r="H82" s="82">
        <v>4.125</v>
      </c>
      <c r="I82" s="82">
        <f t="shared" si="4"/>
        <v>63.853999999999999</v>
      </c>
      <c r="J82" s="82">
        <f t="shared" si="5"/>
        <v>687.32445599999994</v>
      </c>
      <c r="K82" s="82">
        <f t="shared" si="6"/>
        <v>756.05690159999995</v>
      </c>
      <c r="L82" s="82">
        <v>12750</v>
      </c>
      <c r="M82" s="82">
        <f t="shared" si="7"/>
        <v>8763387</v>
      </c>
    </row>
    <row r="83" spans="1:13" ht="16.5" x14ac:dyDescent="0.2">
      <c r="A83" s="80">
        <v>82</v>
      </c>
      <c r="B83" s="80" t="s">
        <v>75</v>
      </c>
      <c r="C83" s="80">
        <v>1503</v>
      </c>
      <c r="D83" s="80" t="s">
        <v>118</v>
      </c>
      <c r="E83" s="82">
        <v>47.662999999999997</v>
      </c>
      <c r="F83" s="82">
        <v>6.875</v>
      </c>
      <c r="G83" s="82">
        <v>5.7389999999999999</v>
      </c>
      <c r="H83" s="82">
        <v>4.125</v>
      </c>
      <c r="I83" s="82">
        <f t="shared" si="4"/>
        <v>64.401999999999987</v>
      </c>
      <c r="J83" s="82">
        <f t="shared" si="5"/>
        <v>693.22312799999986</v>
      </c>
      <c r="K83" s="82">
        <f t="shared" si="6"/>
        <v>762.54544079999994</v>
      </c>
      <c r="L83" s="82">
        <v>12750</v>
      </c>
      <c r="M83" s="82">
        <f t="shared" si="7"/>
        <v>8838595</v>
      </c>
    </row>
    <row r="84" spans="1:13" ht="16.5" x14ac:dyDescent="0.2">
      <c r="A84" s="80">
        <v>83</v>
      </c>
      <c r="B84" s="80" t="s">
        <v>75</v>
      </c>
      <c r="C84" s="80">
        <v>1504</v>
      </c>
      <c r="D84" s="80" t="s">
        <v>117</v>
      </c>
      <c r="E84" s="82">
        <v>57.674999999999997</v>
      </c>
      <c r="F84" s="82">
        <v>6.6</v>
      </c>
      <c r="G84" s="82">
        <v>6.5270000000000001</v>
      </c>
      <c r="H84" s="82">
        <v>4.125</v>
      </c>
      <c r="I84" s="82">
        <f t="shared" si="4"/>
        <v>74.926999999999992</v>
      </c>
      <c r="J84" s="82">
        <f t="shared" si="5"/>
        <v>806.51422799999989</v>
      </c>
      <c r="K84" s="82">
        <f t="shared" si="6"/>
        <v>887.16565079999998</v>
      </c>
      <c r="L84" s="82">
        <v>12750</v>
      </c>
      <c r="M84" s="82">
        <f t="shared" si="7"/>
        <v>10283056</v>
      </c>
    </row>
    <row r="85" spans="1:13" ht="16.5" x14ac:dyDescent="0.2">
      <c r="A85" s="80">
        <v>84</v>
      </c>
      <c r="B85" s="80" t="s">
        <v>75</v>
      </c>
      <c r="C85" s="80">
        <v>1505</v>
      </c>
      <c r="D85" s="80" t="s">
        <v>118</v>
      </c>
      <c r="E85" s="82">
        <v>44.798000000000002</v>
      </c>
      <c r="F85" s="82">
        <v>2.1</v>
      </c>
      <c r="G85" s="82">
        <v>5.2130000000000001</v>
      </c>
      <c r="H85" s="82">
        <v>3.45</v>
      </c>
      <c r="I85" s="82">
        <f t="shared" si="4"/>
        <v>55.561000000000007</v>
      </c>
      <c r="J85" s="82">
        <f t="shared" si="5"/>
        <v>598.05860400000006</v>
      </c>
      <c r="K85" s="82">
        <f t="shared" si="6"/>
        <v>657.86446440000009</v>
      </c>
      <c r="L85" s="82">
        <v>12750</v>
      </c>
      <c r="M85" s="82">
        <f t="shared" si="7"/>
        <v>7625247</v>
      </c>
    </row>
    <row r="86" spans="1:13" ht="16.5" x14ac:dyDescent="0.2">
      <c r="A86" s="80">
        <v>85</v>
      </c>
      <c r="B86" s="80" t="s">
        <v>75</v>
      </c>
      <c r="C86" s="80">
        <v>1506</v>
      </c>
      <c r="D86" s="80" t="s">
        <v>119</v>
      </c>
      <c r="E86" s="82">
        <v>39.088999999999999</v>
      </c>
      <c r="F86" s="82">
        <v>0</v>
      </c>
      <c r="G86" s="82">
        <v>3.637</v>
      </c>
      <c r="H86" s="82">
        <v>3.45</v>
      </c>
      <c r="I86" s="82">
        <f t="shared" si="4"/>
        <v>46.176000000000002</v>
      </c>
      <c r="J86" s="82">
        <f t="shared" si="5"/>
        <v>497.03846399999998</v>
      </c>
      <c r="K86" s="82">
        <f t="shared" si="6"/>
        <v>546.74231040000006</v>
      </c>
      <c r="L86" s="82">
        <v>12750</v>
      </c>
      <c r="M86" s="82">
        <f t="shared" si="7"/>
        <v>6337240</v>
      </c>
    </row>
    <row r="87" spans="1:13" ht="16.5" x14ac:dyDescent="0.2">
      <c r="A87" s="80">
        <v>86</v>
      </c>
      <c r="B87" s="80" t="s">
        <v>76</v>
      </c>
      <c r="C87" s="80">
        <v>1601</v>
      </c>
      <c r="D87" s="80" t="s">
        <v>117</v>
      </c>
      <c r="E87" s="82">
        <v>57.787999999999997</v>
      </c>
      <c r="F87" s="82">
        <v>6.6</v>
      </c>
      <c r="G87" s="82">
        <v>7.4269999999999996</v>
      </c>
      <c r="H87" s="82">
        <v>2.3250000000000002</v>
      </c>
      <c r="I87" s="82">
        <f t="shared" si="4"/>
        <v>74.14</v>
      </c>
      <c r="J87" s="82">
        <f t="shared" si="5"/>
        <v>798.04295999999999</v>
      </c>
      <c r="K87" s="82">
        <f t="shared" si="6"/>
        <v>877.84725600000002</v>
      </c>
      <c r="L87" s="82">
        <v>12750</v>
      </c>
      <c r="M87" s="82">
        <f t="shared" si="7"/>
        <v>10175048</v>
      </c>
    </row>
    <row r="88" spans="1:13" ht="16.5" x14ac:dyDescent="0.2">
      <c r="A88" s="80">
        <v>87</v>
      </c>
      <c r="B88" s="80" t="s">
        <v>76</v>
      </c>
      <c r="C88" s="80">
        <v>1602</v>
      </c>
      <c r="D88" s="80" t="s">
        <v>118</v>
      </c>
      <c r="E88" s="82">
        <v>46.84</v>
      </c>
      <c r="F88" s="82">
        <v>7.15</v>
      </c>
      <c r="G88" s="82">
        <v>5.7389999999999999</v>
      </c>
      <c r="H88" s="82">
        <v>4.125</v>
      </c>
      <c r="I88" s="82">
        <f t="shared" si="4"/>
        <v>63.853999999999999</v>
      </c>
      <c r="J88" s="82">
        <f t="shared" si="5"/>
        <v>687.32445599999994</v>
      </c>
      <c r="K88" s="82">
        <f t="shared" si="6"/>
        <v>756.05690159999995</v>
      </c>
      <c r="L88" s="82">
        <v>12750</v>
      </c>
      <c r="M88" s="82">
        <f t="shared" si="7"/>
        <v>8763387</v>
      </c>
    </row>
    <row r="89" spans="1:13" ht="16.5" x14ac:dyDescent="0.2">
      <c r="A89" s="80">
        <v>88</v>
      </c>
      <c r="B89" s="80" t="s">
        <v>76</v>
      </c>
      <c r="C89" s="80">
        <v>1603</v>
      </c>
      <c r="D89" s="80" t="s">
        <v>118</v>
      </c>
      <c r="E89" s="82">
        <v>47.662999999999997</v>
      </c>
      <c r="F89" s="82">
        <v>6.875</v>
      </c>
      <c r="G89" s="82">
        <v>5.7389999999999999</v>
      </c>
      <c r="H89" s="82">
        <v>4.125</v>
      </c>
      <c r="I89" s="82">
        <f t="shared" si="4"/>
        <v>64.401999999999987</v>
      </c>
      <c r="J89" s="82">
        <f t="shared" si="5"/>
        <v>693.22312799999986</v>
      </c>
      <c r="K89" s="82">
        <f t="shared" si="6"/>
        <v>762.54544079999994</v>
      </c>
      <c r="L89" s="82">
        <v>12750</v>
      </c>
      <c r="M89" s="82">
        <f t="shared" si="7"/>
        <v>8838595</v>
      </c>
    </row>
    <row r="90" spans="1:13" ht="16.5" x14ac:dyDescent="0.2">
      <c r="A90" s="80">
        <v>89</v>
      </c>
      <c r="B90" s="80" t="s">
        <v>76</v>
      </c>
      <c r="C90" s="80">
        <v>1604</v>
      </c>
      <c r="D90" s="80" t="s">
        <v>117</v>
      </c>
      <c r="E90" s="82">
        <v>57.787999999999997</v>
      </c>
      <c r="F90" s="82">
        <v>6.6</v>
      </c>
      <c r="G90" s="82">
        <v>7.4269999999999996</v>
      </c>
      <c r="H90" s="82">
        <v>2.3250000000000002</v>
      </c>
      <c r="I90" s="82">
        <f t="shared" si="4"/>
        <v>74.14</v>
      </c>
      <c r="J90" s="82">
        <f t="shared" si="5"/>
        <v>798.04295999999999</v>
      </c>
      <c r="K90" s="82">
        <f t="shared" si="6"/>
        <v>877.84725600000002</v>
      </c>
      <c r="L90" s="82">
        <v>12750</v>
      </c>
      <c r="M90" s="82">
        <f t="shared" si="7"/>
        <v>10175048</v>
      </c>
    </row>
    <row r="91" spans="1:13" ht="16.5" x14ac:dyDescent="0.2">
      <c r="A91" s="80">
        <v>90</v>
      </c>
      <c r="B91" s="80" t="s">
        <v>76</v>
      </c>
      <c r="C91" s="80">
        <v>1605</v>
      </c>
      <c r="D91" s="80" t="s">
        <v>118</v>
      </c>
      <c r="E91" s="82">
        <v>44.686</v>
      </c>
      <c r="F91" s="82">
        <v>2.1</v>
      </c>
      <c r="G91" s="82">
        <v>4.875</v>
      </c>
      <c r="H91" s="82">
        <v>4.125</v>
      </c>
      <c r="I91" s="82">
        <f t="shared" si="4"/>
        <v>55.786000000000001</v>
      </c>
      <c r="J91" s="82">
        <f t="shared" si="5"/>
        <v>600.480504</v>
      </c>
      <c r="K91" s="82">
        <f t="shared" si="6"/>
        <v>660.52855440000008</v>
      </c>
      <c r="L91" s="82">
        <v>12750</v>
      </c>
      <c r="M91" s="82">
        <f t="shared" si="7"/>
        <v>7656126</v>
      </c>
    </row>
    <row r="92" spans="1:13" ht="16.5" x14ac:dyDescent="0.2">
      <c r="A92" s="80">
        <v>91</v>
      </c>
      <c r="B92" s="80" t="s">
        <v>76</v>
      </c>
      <c r="C92" s="80">
        <v>1606</v>
      </c>
      <c r="D92" s="80" t="s">
        <v>119</v>
      </c>
      <c r="E92" s="82">
        <v>38.976999999999997</v>
      </c>
      <c r="F92" s="82">
        <v>0</v>
      </c>
      <c r="G92" s="82">
        <v>3.3</v>
      </c>
      <c r="H92" s="82">
        <v>4.125</v>
      </c>
      <c r="I92" s="82">
        <f t="shared" si="4"/>
        <v>46.401999999999994</v>
      </c>
      <c r="J92" s="82">
        <f t="shared" si="5"/>
        <v>499.47112799999991</v>
      </c>
      <c r="K92" s="82">
        <f t="shared" si="6"/>
        <v>549.41824079999992</v>
      </c>
      <c r="L92" s="82">
        <v>12750</v>
      </c>
      <c r="M92" s="82">
        <f t="shared" si="7"/>
        <v>6368257</v>
      </c>
    </row>
    <row r="93" spans="1:13" ht="16.5" x14ac:dyDescent="0.2">
      <c r="A93" s="154" t="s">
        <v>24</v>
      </c>
      <c r="B93" s="155"/>
      <c r="C93" s="155"/>
      <c r="D93" s="156"/>
      <c r="E93" s="65">
        <f t="shared" ref="E93:J93" si="8">SUM(E2:E92)</f>
        <v>4474.6310000000003</v>
      </c>
      <c r="F93" s="65">
        <f t="shared" si="8"/>
        <v>458.4000000000002</v>
      </c>
      <c r="G93" s="65">
        <f t="shared" si="8"/>
        <v>519.55999999999972</v>
      </c>
      <c r="H93" s="65">
        <f t="shared" si="8"/>
        <v>337.12499999999977</v>
      </c>
      <c r="I93" s="65">
        <f t="shared" si="8"/>
        <v>5789.7160000000022</v>
      </c>
      <c r="J93" s="65">
        <f t="shared" si="8"/>
        <v>62320.503023999961</v>
      </c>
      <c r="K93" s="65">
        <f t="shared" ref="K93:M93" si="9">SUM(K2:K92)</f>
        <v>68552.553326400026</v>
      </c>
      <c r="L93" s="65"/>
      <c r="M93" s="65">
        <f t="shared" si="9"/>
        <v>794586410</v>
      </c>
    </row>
  </sheetData>
  <mergeCells count="1">
    <mergeCell ref="A93:D9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933AC-DD4F-42DC-A9BA-9F57AAC359EF}">
  <dimension ref="A1:L65"/>
  <sheetViews>
    <sheetView workbookViewId="0">
      <selection activeCell="G9" sqref="G9:H64"/>
    </sheetView>
  </sheetViews>
  <sheetFormatPr defaultColWidth="8.625" defaultRowHeight="16.5" x14ac:dyDescent="0.2"/>
  <cols>
    <col min="1" max="1" width="3.125" style="79" customWidth="1"/>
    <col min="2" max="2" width="7.5" style="79" bestFit="1" customWidth="1"/>
    <col min="3" max="3" width="6.25" style="79" bestFit="1" customWidth="1"/>
    <col min="4" max="4" width="7.125" style="79" customWidth="1"/>
    <col min="5" max="5" width="9.875" style="92" customWidth="1"/>
    <col min="6" max="6" width="10.25" style="92" customWidth="1"/>
    <col min="7" max="7" width="8.125" style="92" customWidth="1"/>
    <col min="8" max="8" width="8.625" style="92" bestFit="1" customWidth="1"/>
    <col min="9" max="9" width="9.375" style="92" customWidth="1"/>
    <col min="10" max="10" width="9.125" style="92" customWidth="1"/>
    <col min="11" max="11" width="9.375" style="92" customWidth="1"/>
    <col min="12" max="12" width="7.5" style="79" bestFit="1" customWidth="1"/>
    <col min="13" max="16384" width="8.625" style="79"/>
  </cols>
  <sheetData>
    <row r="1" spans="1:12" s="88" customFormat="1" ht="48" customHeight="1" x14ac:dyDescent="0.2">
      <c r="A1" s="87" t="s">
        <v>25</v>
      </c>
      <c r="B1" s="87" t="s">
        <v>34</v>
      </c>
      <c r="C1" s="87" t="s">
        <v>35</v>
      </c>
      <c r="D1" s="87" t="s">
        <v>58</v>
      </c>
      <c r="E1" s="81" t="s">
        <v>77</v>
      </c>
      <c r="F1" s="81" t="s">
        <v>120</v>
      </c>
      <c r="G1" s="81" t="s">
        <v>88</v>
      </c>
      <c r="H1" s="81" t="s">
        <v>89</v>
      </c>
      <c r="I1" s="81" t="s">
        <v>121</v>
      </c>
      <c r="J1" s="81" t="s">
        <v>130</v>
      </c>
      <c r="K1" s="81" t="s">
        <v>131</v>
      </c>
      <c r="L1" s="81" t="s">
        <v>124</v>
      </c>
    </row>
    <row r="2" spans="1:12" s="91" customFormat="1" ht="33" x14ac:dyDescent="0.2">
      <c r="A2" s="80">
        <v>1</v>
      </c>
      <c r="B2" s="80" t="s">
        <v>95</v>
      </c>
      <c r="C2" s="80"/>
      <c r="D2" s="86" t="s">
        <v>125</v>
      </c>
      <c r="E2" s="82">
        <v>0</v>
      </c>
      <c r="F2" s="82">
        <v>0</v>
      </c>
      <c r="G2" s="82">
        <v>0</v>
      </c>
      <c r="H2" s="82">
        <v>0</v>
      </c>
      <c r="I2" s="90">
        <f>SUM(E2:H2)</f>
        <v>0</v>
      </c>
      <c r="J2" s="82">
        <f>I2*10.764</f>
        <v>0</v>
      </c>
      <c r="K2" s="82">
        <f>J2*1.1</f>
        <v>0</v>
      </c>
      <c r="L2" s="86" t="s">
        <v>125</v>
      </c>
    </row>
    <row r="3" spans="1:12" s="91" customFormat="1" ht="33" x14ac:dyDescent="0.2">
      <c r="A3" s="80">
        <v>2</v>
      </c>
      <c r="B3" s="86" t="s">
        <v>54</v>
      </c>
      <c r="C3" s="80"/>
      <c r="D3" s="86" t="s">
        <v>126</v>
      </c>
      <c r="E3" s="82">
        <v>0</v>
      </c>
      <c r="F3" s="82">
        <v>0</v>
      </c>
      <c r="G3" s="82">
        <v>0</v>
      </c>
      <c r="H3" s="82">
        <v>0</v>
      </c>
      <c r="I3" s="90">
        <f t="shared" ref="I3:I4" si="0">SUM(E3:H3)</f>
        <v>0</v>
      </c>
      <c r="J3" s="82">
        <f t="shared" ref="J3:J64" si="1">I3*10.764</f>
        <v>0</v>
      </c>
      <c r="K3" s="82">
        <f t="shared" ref="K3:K64" si="2">J3*1.1</f>
        <v>0</v>
      </c>
      <c r="L3" s="86" t="s">
        <v>126</v>
      </c>
    </row>
    <row r="4" spans="1:12" s="91" customFormat="1" x14ac:dyDescent="0.2">
      <c r="A4" s="80">
        <v>3</v>
      </c>
      <c r="B4" s="80" t="s">
        <v>61</v>
      </c>
      <c r="C4" s="80"/>
      <c r="D4" s="80" t="s">
        <v>96</v>
      </c>
      <c r="E4" s="82">
        <v>0</v>
      </c>
      <c r="F4" s="82">
        <v>0</v>
      </c>
      <c r="G4" s="82">
        <v>0</v>
      </c>
      <c r="H4" s="82">
        <v>0</v>
      </c>
      <c r="I4" s="90">
        <f t="shared" si="0"/>
        <v>0</v>
      </c>
      <c r="J4" s="82">
        <f t="shared" si="1"/>
        <v>0</v>
      </c>
      <c r="K4" s="82">
        <f t="shared" si="2"/>
        <v>0</v>
      </c>
      <c r="L4" s="80" t="s">
        <v>96</v>
      </c>
    </row>
    <row r="5" spans="1:12" x14ac:dyDescent="0.2">
      <c r="A5" s="80">
        <v>4</v>
      </c>
      <c r="B5" s="89" t="s">
        <v>62</v>
      </c>
      <c r="C5" s="80">
        <v>201</v>
      </c>
      <c r="D5" s="80" t="s">
        <v>117</v>
      </c>
      <c r="E5" s="82">
        <v>61.52</v>
      </c>
      <c r="F5" s="82">
        <v>4.125</v>
      </c>
      <c r="G5" s="82">
        <v>7.8390000000000004</v>
      </c>
      <c r="H5" s="82">
        <v>4.3499999999999996</v>
      </c>
      <c r="I5" s="90">
        <f>SUM(E5:H5)</f>
        <v>77.834000000000003</v>
      </c>
      <c r="J5" s="82">
        <f t="shared" si="1"/>
        <v>837.80517599999996</v>
      </c>
      <c r="K5" s="82">
        <f t="shared" si="2"/>
        <v>921.58569360000001</v>
      </c>
      <c r="L5" s="89" t="s">
        <v>50</v>
      </c>
    </row>
    <row r="6" spans="1:12" x14ac:dyDescent="0.2">
      <c r="A6" s="80">
        <v>5</v>
      </c>
      <c r="B6" s="89" t="s">
        <v>62</v>
      </c>
      <c r="C6" s="80">
        <v>202</v>
      </c>
      <c r="D6" s="80" t="s">
        <v>117</v>
      </c>
      <c r="E6" s="82">
        <v>61.51</v>
      </c>
      <c r="F6" s="82">
        <v>4.125</v>
      </c>
      <c r="G6" s="82">
        <v>7.8390000000000004</v>
      </c>
      <c r="H6" s="82">
        <v>4.3499999999999996</v>
      </c>
      <c r="I6" s="90">
        <f t="shared" ref="I6:I64" si="3">SUM(E6:H6)</f>
        <v>77.823999999999984</v>
      </c>
      <c r="J6" s="82">
        <f t="shared" si="1"/>
        <v>837.69753599999979</v>
      </c>
      <c r="K6" s="82">
        <f t="shared" si="2"/>
        <v>921.46728959999984</v>
      </c>
      <c r="L6" s="89" t="s">
        <v>50</v>
      </c>
    </row>
    <row r="7" spans="1:12" x14ac:dyDescent="0.2">
      <c r="A7" s="80">
        <v>6</v>
      </c>
      <c r="B7" s="89" t="s">
        <v>62</v>
      </c>
      <c r="C7" s="80">
        <v>203</v>
      </c>
      <c r="D7" s="80" t="s">
        <v>127</v>
      </c>
      <c r="E7" s="82">
        <v>0</v>
      </c>
      <c r="F7" s="82">
        <v>0</v>
      </c>
      <c r="G7" s="82">
        <v>0</v>
      </c>
      <c r="H7" s="82">
        <v>0</v>
      </c>
      <c r="I7" s="90">
        <f t="shared" ref="I7" si="4">SUM(E7:H7)</f>
        <v>0</v>
      </c>
      <c r="J7" s="82">
        <f t="shared" si="1"/>
        <v>0</v>
      </c>
      <c r="K7" s="82">
        <f t="shared" si="2"/>
        <v>0</v>
      </c>
      <c r="L7" s="89" t="s">
        <v>127</v>
      </c>
    </row>
    <row r="8" spans="1:12" x14ac:dyDescent="0.2">
      <c r="A8" s="80">
        <v>7</v>
      </c>
      <c r="B8" s="89" t="s">
        <v>62</v>
      </c>
      <c r="C8" s="80">
        <v>204</v>
      </c>
      <c r="D8" s="80" t="s">
        <v>127</v>
      </c>
      <c r="E8" s="82">
        <v>0</v>
      </c>
      <c r="F8" s="82">
        <v>0</v>
      </c>
      <c r="G8" s="82">
        <v>0</v>
      </c>
      <c r="H8" s="82">
        <v>0</v>
      </c>
      <c r="I8" s="90">
        <f t="shared" ref="I8" si="5">SUM(E8:H8)</f>
        <v>0</v>
      </c>
      <c r="J8" s="82">
        <f t="shared" si="1"/>
        <v>0</v>
      </c>
      <c r="K8" s="82">
        <f t="shared" si="2"/>
        <v>0</v>
      </c>
      <c r="L8" s="89" t="s">
        <v>127</v>
      </c>
    </row>
    <row r="9" spans="1:12" x14ac:dyDescent="0.2">
      <c r="A9" s="80">
        <v>8</v>
      </c>
      <c r="B9" s="89" t="s">
        <v>63</v>
      </c>
      <c r="C9" s="80">
        <v>301</v>
      </c>
      <c r="D9" s="80" t="s">
        <v>118</v>
      </c>
      <c r="E9" s="82">
        <v>43.69</v>
      </c>
      <c r="F9" s="82">
        <v>6.6</v>
      </c>
      <c r="G9" s="82">
        <v>5.7759999999999998</v>
      </c>
      <c r="H9" s="82">
        <v>4.125</v>
      </c>
      <c r="I9" s="90">
        <f t="shared" si="3"/>
        <v>60.191000000000003</v>
      </c>
      <c r="J9" s="82">
        <f t="shared" si="1"/>
        <v>647.89592400000004</v>
      </c>
      <c r="K9" s="82">
        <f t="shared" si="2"/>
        <v>712.6855164000001</v>
      </c>
      <c r="L9" s="89" t="s">
        <v>50</v>
      </c>
    </row>
    <row r="10" spans="1:12" x14ac:dyDescent="0.2">
      <c r="A10" s="80">
        <v>9</v>
      </c>
      <c r="B10" s="89" t="s">
        <v>63</v>
      </c>
      <c r="C10" s="80">
        <v>302</v>
      </c>
      <c r="D10" s="80" t="s">
        <v>117</v>
      </c>
      <c r="E10" s="82">
        <v>61.557000000000002</v>
      </c>
      <c r="F10" s="82">
        <v>4.125</v>
      </c>
      <c r="G10" s="82">
        <v>7.9509999999999996</v>
      </c>
      <c r="H10" s="82">
        <v>4.125</v>
      </c>
      <c r="I10" s="90">
        <f t="shared" si="3"/>
        <v>77.757999999999996</v>
      </c>
      <c r="J10" s="82">
        <f t="shared" si="1"/>
        <v>836.98711199999991</v>
      </c>
      <c r="K10" s="82">
        <f t="shared" si="2"/>
        <v>920.68582319999996</v>
      </c>
      <c r="L10" s="89" t="s">
        <v>50</v>
      </c>
    </row>
    <row r="11" spans="1:12" x14ac:dyDescent="0.2">
      <c r="A11" s="80">
        <v>10</v>
      </c>
      <c r="B11" s="89" t="s">
        <v>63</v>
      </c>
      <c r="C11" s="80">
        <v>303</v>
      </c>
      <c r="D11" s="80" t="s">
        <v>117</v>
      </c>
      <c r="E11" s="82">
        <v>61.548000000000002</v>
      </c>
      <c r="F11" s="82">
        <v>4.125</v>
      </c>
      <c r="G11" s="82">
        <v>7.9509999999999996</v>
      </c>
      <c r="H11" s="82">
        <v>4.125</v>
      </c>
      <c r="I11" s="90">
        <f t="shared" si="3"/>
        <v>77.748999999999995</v>
      </c>
      <c r="J11" s="82">
        <f t="shared" si="1"/>
        <v>836.89023599999985</v>
      </c>
      <c r="K11" s="82">
        <f t="shared" si="2"/>
        <v>920.57925959999989</v>
      </c>
      <c r="L11" s="89" t="s">
        <v>50</v>
      </c>
    </row>
    <row r="12" spans="1:12" x14ac:dyDescent="0.2">
      <c r="A12" s="80">
        <v>11</v>
      </c>
      <c r="B12" s="89" t="s">
        <v>63</v>
      </c>
      <c r="C12" s="80">
        <v>304</v>
      </c>
      <c r="D12" s="80" t="s">
        <v>118</v>
      </c>
      <c r="E12" s="82">
        <v>43.756</v>
      </c>
      <c r="F12" s="82">
        <v>6.6</v>
      </c>
      <c r="G12" s="82">
        <v>5.7759999999999998</v>
      </c>
      <c r="H12" s="82">
        <v>4.125</v>
      </c>
      <c r="I12" s="90">
        <f t="shared" si="3"/>
        <v>60.257000000000005</v>
      </c>
      <c r="J12" s="82">
        <f t="shared" si="1"/>
        <v>648.60634800000003</v>
      </c>
      <c r="K12" s="82">
        <f t="shared" si="2"/>
        <v>713.4669828000001</v>
      </c>
      <c r="L12" s="89" t="s">
        <v>50</v>
      </c>
    </row>
    <row r="13" spans="1:12" x14ac:dyDescent="0.2">
      <c r="A13" s="80">
        <v>12</v>
      </c>
      <c r="B13" s="89" t="s">
        <v>64</v>
      </c>
      <c r="C13" s="80">
        <v>401</v>
      </c>
      <c r="D13" s="80" t="s">
        <v>118</v>
      </c>
      <c r="E13" s="82">
        <v>43.69</v>
      </c>
      <c r="F13" s="82">
        <v>6.6</v>
      </c>
      <c r="G13" s="82">
        <v>5.7759999999999998</v>
      </c>
      <c r="H13" s="82">
        <v>4.125</v>
      </c>
      <c r="I13" s="90">
        <f t="shared" si="3"/>
        <v>60.191000000000003</v>
      </c>
      <c r="J13" s="82">
        <f t="shared" si="1"/>
        <v>647.89592400000004</v>
      </c>
      <c r="K13" s="82">
        <f t="shared" si="2"/>
        <v>712.6855164000001</v>
      </c>
      <c r="L13" s="89" t="s">
        <v>50</v>
      </c>
    </row>
    <row r="14" spans="1:12" x14ac:dyDescent="0.2">
      <c r="A14" s="80">
        <v>13</v>
      </c>
      <c r="B14" s="89" t="s">
        <v>64</v>
      </c>
      <c r="C14" s="80">
        <v>402</v>
      </c>
      <c r="D14" s="80" t="s">
        <v>117</v>
      </c>
      <c r="E14" s="82">
        <v>61.52</v>
      </c>
      <c r="F14" s="82">
        <v>4.125</v>
      </c>
      <c r="G14" s="82">
        <v>7.8390000000000004</v>
      </c>
      <c r="H14" s="82">
        <v>4.3499999999999996</v>
      </c>
      <c r="I14" s="90">
        <f t="shared" si="3"/>
        <v>77.834000000000003</v>
      </c>
      <c r="J14" s="82">
        <f t="shared" si="1"/>
        <v>837.80517599999996</v>
      </c>
      <c r="K14" s="82">
        <f t="shared" si="2"/>
        <v>921.58569360000001</v>
      </c>
      <c r="L14" s="89" t="s">
        <v>50</v>
      </c>
    </row>
    <row r="15" spans="1:12" x14ac:dyDescent="0.2">
      <c r="A15" s="80">
        <v>14</v>
      </c>
      <c r="B15" s="89" t="s">
        <v>64</v>
      </c>
      <c r="C15" s="80">
        <v>403</v>
      </c>
      <c r="D15" s="80" t="s">
        <v>117</v>
      </c>
      <c r="E15" s="82">
        <v>61.51</v>
      </c>
      <c r="F15" s="82">
        <v>4.125</v>
      </c>
      <c r="G15" s="82">
        <v>7.8390000000000004</v>
      </c>
      <c r="H15" s="82">
        <v>4.3499999999999996</v>
      </c>
      <c r="I15" s="90">
        <f t="shared" si="3"/>
        <v>77.823999999999984</v>
      </c>
      <c r="J15" s="82">
        <f t="shared" si="1"/>
        <v>837.69753599999979</v>
      </c>
      <c r="K15" s="82">
        <f t="shared" si="2"/>
        <v>921.46728959999984</v>
      </c>
      <c r="L15" s="89" t="s">
        <v>50</v>
      </c>
    </row>
    <row r="16" spans="1:12" x14ac:dyDescent="0.2">
      <c r="A16" s="80">
        <v>15</v>
      </c>
      <c r="B16" s="89" t="s">
        <v>64</v>
      </c>
      <c r="C16" s="80">
        <v>404</v>
      </c>
      <c r="D16" s="80" t="s">
        <v>118</v>
      </c>
      <c r="E16" s="82">
        <v>43.756</v>
      </c>
      <c r="F16" s="82">
        <v>6.6</v>
      </c>
      <c r="G16" s="82">
        <v>5.7759999999999998</v>
      </c>
      <c r="H16" s="82">
        <v>4.125</v>
      </c>
      <c r="I16" s="90">
        <f t="shared" si="3"/>
        <v>60.257000000000005</v>
      </c>
      <c r="J16" s="82">
        <f t="shared" si="1"/>
        <v>648.60634800000003</v>
      </c>
      <c r="K16" s="82">
        <f t="shared" si="2"/>
        <v>713.4669828000001</v>
      </c>
      <c r="L16" s="89" t="s">
        <v>50</v>
      </c>
    </row>
    <row r="17" spans="1:12" x14ac:dyDescent="0.2">
      <c r="A17" s="80">
        <v>16</v>
      </c>
      <c r="B17" s="89" t="s">
        <v>65</v>
      </c>
      <c r="C17" s="80">
        <v>501</v>
      </c>
      <c r="D17" s="80" t="s">
        <v>118</v>
      </c>
      <c r="E17" s="82">
        <v>43.69</v>
      </c>
      <c r="F17" s="82">
        <v>6.6</v>
      </c>
      <c r="G17" s="82">
        <v>5.7759999999999998</v>
      </c>
      <c r="H17" s="82">
        <v>4.125</v>
      </c>
      <c r="I17" s="90">
        <f t="shared" si="3"/>
        <v>60.191000000000003</v>
      </c>
      <c r="J17" s="82">
        <f t="shared" si="1"/>
        <v>647.89592400000004</v>
      </c>
      <c r="K17" s="82">
        <f t="shared" si="2"/>
        <v>712.6855164000001</v>
      </c>
      <c r="L17" s="89" t="s">
        <v>50</v>
      </c>
    </row>
    <row r="18" spans="1:12" x14ac:dyDescent="0.2">
      <c r="A18" s="80">
        <v>17</v>
      </c>
      <c r="B18" s="89" t="s">
        <v>65</v>
      </c>
      <c r="C18" s="80">
        <v>502</v>
      </c>
      <c r="D18" s="80" t="s">
        <v>117</v>
      </c>
      <c r="E18" s="82">
        <v>61.557000000000002</v>
      </c>
      <c r="F18" s="82">
        <v>4.125</v>
      </c>
      <c r="G18" s="82">
        <v>7.9509999999999996</v>
      </c>
      <c r="H18" s="82">
        <v>4.125</v>
      </c>
      <c r="I18" s="90">
        <f t="shared" si="3"/>
        <v>77.757999999999996</v>
      </c>
      <c r="J18" s="82">
        <f t="shared" si="1"/>
        <v>836.98711199999991</v>
      </c>
      <c r="K18" s="82">
        <f t="shared" si="2"/>
        <v>920.68582319999996</v>
      </c>
      <c r="L18" s="89" t="s">
        <v>50</v>
      </c>
    </row>
    <row r="19" spans="1:12" x14ac:dyDescent="0.2">
      <c r="A19" s="80">
        <v>18</v>
      </c>
      <c r="B19" s="89" t="s">
        <v>65</v>
      </c>
      <c r="C19" s="80">
        <v>503</v>
      </c>
      <c r="D19" s="80" t="s">
        <v>117</v>
      </c>
      <c r="E19" s="82">
        <v>61.548000000000002</v>
      </c>
      <c r="F19" s="82">
        <v>4.125</v>
      </c>
      <c r="G19" s="82">
        <v>7.9509999999999996</v>
      </c>
      <c r="H19" s="82">
        <v>4.125</v>
      </c>
      <c r="I19" s="90">
        <f t="shared" si="3"/>
        <v>77.748999999999995</v>
      </c>
      <c r="J19" s="82">
        <f t="shared" si="1"/>
        <v>836.89023599999985</v>
      </c>
      <c r="K19" s="82">
        <f t="shared" si="2"/>
        <v>920.57925959999989</v>
      </c>
      <c r="L19" s="89" t="s">
        <v>50</v>
      </c>
    </row>
    <row r="20" spans="1:12" x14ac:dyDescent="0.2">
      <c r="A20" s="80">
        <v>19</v>
      </c>
      <c r="B20" s="89" t="s">
        <v>65</v>
      </c>
      <c r="C20" s="80">
        <v>504</v>
      </c>
      <c r="D20" s="80" t="s">
        <v>118</v>
      </c>
      <c r="E20" s="82">
        <v>43.756</v>
      </c>
      <c r="F20" s="82">
        <v>6.6</v>
      </c>
      <c r="G20" s="82">
        <v>5.7759999999999998</v>
      </c>
      <c r="H20" s="82">
        <v>4.125</v>
      </c>
      <c r="I20" s="90">
        <f t="shared" si="3"/>
        <v>60.257000000000005</v>
      </c>
      <c r="J20" s="82">
        <f t="shared" si="1"/>
        <v>648.60634800000003</v>
      </c>
      <c r="K20" s="82">
        <f t="shared" si="2"/>
        <v>713.4669828000001</v>
      </c>
      <c r="L20" s="89" t="s">
        <v>50</v>
      </c>
    </row>
    <row r="21" spans="1:12" x14ac:dyDescent="0.2">
      <c r="A21" s="80">
        <v>20</v>
      </c>
      <c r="B21" s="89" t="s">
        <v>66</v>
      </c>
      <c r="C21" s="80">
        <v>601</v>
      </c>
      <c r="D21" s="80" t="s">
        <v>118</v>
      </c>
      <c r="E21" s="82">
        <v>43.69</v>
      </c>
      <c r="F21" s="82">
        <v>6.6</v>
      </c>
      <c r="G21" s="82">
        <v>5.7759999999999998</v>
      </c>
      <c r="H21" s="82">
        <v>4.125</v>
      </c>
      <c r="I21" s="90">
        <f t="shared" si="3"/>
        <v>60.191000000000003</v>
      </c>
      <c r="J21" s="82">
        <f t="shared" si="1"/>
        <v>647.89592400000004</v>
      </c>
      <c r="K21" s="82">
        <f t="shared" si="2"/>
        <v>712.6855164000001</v>
      </c>
      <c r="L21" s="89" t="s">
        <v>50</v>
      </c>
    </row>
    <row r="22" spans="1:12" x14ac:dyDescent="0.2">
      <c r="A22" s="80">
        <v>21</v>
      </c>
      <c r="B22" s="89" t="s">
        <v>66</v>
      </c>
      <c r="C22" s="80">
        <v>602</v>
      </c>
      <c r="D22" s="80" t="s">
        <v>117</v>
      </c>
      <c r="E22" s="82">
        <v>61.52</v>
      </c>
      <c r="F22" s="82">
        <v>4.125</v>
      </c>
      <c r="G22" s="82">
        <v>7.8390000000000004</v>
      </c>
      <c r="H22" s="82">
        <v>4.3499999999999996</v>
      </c>
      <c r="I22" s="90">
        <f t="shared" si="3"/>
        <v>77.834000000000003</v>
      </c>
      <c r="J22" s="82">
        <f t="shared" si="1"/>
        <v>837.80517599999996</v>
      </c>
      <c r="K22" s="82">
        <f t="shared" si="2"/>
        <v>921.58569360000001</v>
      </c>
      <c r="L22" s="89" t="s">
        <v>50</v>
      </c>
    </row>
    <row r="23" spans="1:12" x14ac:dyDescent="0.2">
      <c r="A23" s="80">
        <v>22</v>
      </c>
      <c r="B23" s="89" t="s">
        <v>66</v>
      </c>
      <c r="C23" s="80">
        <v>603</v>
      </c>
      <c r="D23" s="80" t="s">
        <v>117</v>
      </c>
      <c r="E23" s="82">
        <v>61.51</v>
      </c>
      <c r="F23" s="82">
        <v>4.125</v>
      </c>
      <c r="G23" s="82">
        <v>7.8390000000000004</v>
      </c>
      <c r="H23" s="82">
        <v>4.3499999999999996</v>
      </c>
      <c r="I23" s="90">
        <f t="shared" si="3"/>
        <v>77.823999999999984</v>
      </c>
      <c r="J23" s="82">
        <f t="shared" si="1"/>
        <v>837.69753599999979</v>
      </c>
      <c r="K23" s="82">
        <f t="shared" si="2"/>
        <v>921.46728959999984</v>
      </c>
      <c r="L23" s="89" t="s">
        <v>50</v>
      </c>
    </row>
    <row r="24" spans="1:12" x14ac:dyDescent="0.2">
      <c r="A24" s="80">
        <v>23</v>
      </c>
      <c r="B24" s="89" t="s">
        <v>66</v>
      </c>
      <c r="C24" s="80">
        <v>604</v>
      </c>
      <c r="D24" s="80" t="s">
        <v>118</v>
      </c>
      <c r="E24" s="82">
        <v>43.756</v>
      </c>
      <c r="F24" s="82">
        <v>6.6</v>
      </c>
      <c r="G24" s="82">
        <v>5.7759999999999998</v>
      </c>
      <c r="H24" s="82">
        <v>4.125</v>
      </c>
      <c r="I24" s="90">
        <f t="shared" si="3"/>
        <v>60.257000000000005</v>
      </c>
      <c r="J24" s="82">
        <f t="shared" si="1"/>
        <v>648.60634800000003</v>
      </c>
      <c r="K24" s="82">
        <f t="shared" si="2"/>
        <v>713.4669828000001</v>
      </c>
      <c r="L24" s="89" t="s">
        <v>50</v>
      </c>
    </row>
    <row r="25" spans="1:12" x14ac:dyDescent="0.2">
      <c r="A25" s="80">
        <v>24</v>
      </c>
      <c r="B25" s="89" t="s">
        <v>67</v>
      </c>
      <c r="C25" s="80">
        <v>701</v>
      </c>
      <c r="D25" s="80" t="s">
        <v>118</v>
      </c>
      <c r="E25" s="82">
        <v>43.69</v>
      </c>
      <c r="F25" s="82">
        <v>6.6</v>
      </c>
      <c r="G25" s="82">
        <v>5.7759999999999998</v>
      </c>
      <c r="H25" s="82">
        <v>4.125</v>
      </c>
      <c r="I25" s="90">
        <f t="shared" si="3"/>
        <v>60.191000000000003</v>
      </c>
      <c r="J25" s="82">
        <f t="shared" si="1"/>
        <v>647.89592400000004</v>
      </c>
      <c r="K25" s="82">
        <f t="shared" si="2"/>
        <v>712.6855164000001</v>
      </c>
      <c r="L25" s="89" t="s">
        <v>50</v>
      </c>
    </row>
    <row r="26" spans="1:12" x14ac:dyDescent="0.2">
      <c r="A26" s="80">
        <v>25</v>
      </c>
      <c r="B26" s="89" t="s">
        <v>67</v>
      </c>
      <c r="C26" s="80">
        <v>702</v>
      </c>
      <c r="D26" s="80" t="s">
        <v>117</v>
      </c>
      <c r="E26" s="82">
        <v>61.557000000000002</v>
      </c>
      <c r="F26" s="82">
        <v>4.125</v>
      </c>
      <c r="G26" s="82">
        <v>7.9509999999999996</v>
      </c>
      <c r="H26" s="82">
        <v>4.125</v>
      </c>
      <c r="I26" s="90">
        <f t="shared" si="3"/>
        <v>77.757999999999996</v>
      </c>
      <c r="J26" s="82">
        <f t="shared" si="1"/>
        <v>836.98711199999991</v>
      </c>
      <c r="K26" s="82">
        <f t="shared" si="2"/>
        <v>920.68582319999996</v>
      </c>
      <c r="L26" s="89" t="s">
        <v>50</v>
      </c>
    </row>
    <row r="27" spans="1:12" x14ac:dyDescent="0.2">
      <c r="A27" s="80">
        <v>26</v>
      </c>
      <c r="B27" s="89" t="s">
        <v>67</v>
      </c>
      <c r="C27" s="80">
        <v>703</v>
      </c>
      <c r="D27" s="80" t="s">
        <v>117</v>
      </c>
      <c r="E27" s="82">
        <v>61.548000000000002</v>
      </c>
      <c r="F27" s="82">
        <v>4.125</v>
      </c>
      <c r="G27" s="82">
        <v>7.9509999999999996</v>
      </c>
      <c r="H27" s="82">
        <v>4.125</v>
      </c>
      <c r="I27" s="90">
        <f t="shared" si="3"/>
        <v>77.748999999999995</v>
      </c>
      <c r="J27" s="82">
        <f t="shared" si="1"/>
        <v>836.89023599999985</v>
      </c>
      <c r="K27" s="82">
        <f t="shared" si="2"/>
        <v>920.57925959999989</v>
      </c>
      <c r="L27" s="89" t="s">
        <v>50</v>
      </c>
    </row>
    <row r="28" spans="1:12" x14ac:dyDescent="0.2">
      <c r="A28" s="80">
        <v>27</v>
      </c>
      <c r="B28" s="89" t="s">
        <v>67</v>
      </c>
      <c r="C28" s="80">
        <v>704</v>
      </c>
      <c r="D28" s="80" t="s">
        <v>118</v>
      </c>
      <c r="E28" s="82">
        <v>43.756</v>
      </c>
      <c r="F28" s="82">
        <v>6.6</v>
      </c>
      <c r="G28" s="82">
        <v>5.7759999999999998</v>
      </c>
      <c r="H28" s="82">
        <v>4.125</v>
      </c>
      <c r="I28" s="90">
        <f t="shared" si="3"/>
        <v>60.257000000000005</v>
      </c>
      <c r="J28" s="82">
        <f t="shared" si="1"/>
        <v>648.60634800000003</v>
      </c>
      <c r="K28" s="82">
        <f t="shared" si="2"/>
        <v>713.4669828000001</v>
      </c>
      <c r="L28" s="89" t="s">
        <v>50</v>
      </c>
    </row>
    <row r="29" spans="1:12" x14ac:dyDescent="0.2">
      <c r="A29" s="80">
        <v>28</v>
      </c>
      <c r="B29" s="89" t="s">
        <v>68</v>
      </c>
      <c r="C29" s="80">
        <v>801</v>
      </c>
      <c r="D29" s="80" t="s">
        <v>118</v>
      </c>
      <c r="E29" s="82">
        <v>43.69</v>
      </c>
      <c r="F29" s="82">
        <v>6.6</v>
      </c>
      <c r="G29" s="82">
        <v>5.7759999999999998</v>
      </c>
      <c r="H29" s="82">
        <v>4.125</v>
      </c>
      <c r="I29" s="90">
        <f t="shared" si="3"/>
        <v>60.191000000000003</v>
      </c>
      <c r="J29" s="82">
        <f t="shared" si="1"/>
        <v>647.89592400000004</v>
      </c>
      <c r="K29" s="82">
        <f t="shared" si="2"/>
        <v>712.6855164000001</v>
      </c>
      <c r="L29" s="89" t="s">
        <v>50</v>
      </c>
    </row>
    <row r="30" spans="1:12" x14ac:dyDescent="0.2">
      <c r="A30" s="80">
        <v>29</v>
      </c>
      <c r="B30" s="89" t="s">
        <v>68</v>
      </c>
      <c r="C30" s="80">
        <v>802</v>
      </c>
      <c r="D30" s="80" t="s">
        <v>117</v>
      </c>
      <c r="E30" s="82">
        <v>61.52</v>
      </c>
      <c r="F30" s="82">
        <v>4.125</v>
      </c>
      <c r="G30" s="82">
        <v>7.8390000000000004</v>
      </c>
      <c r="H30" s="82">
        <v>4.3499999999999996</v>
      </c>
      <c r="I30" s="90">
        <f t="shared" si="3"/>
        <v>77.834000000000003</v>
      </c>
      <c r="J30" s="82">
        <f t="shared" si="1"/>
        <v>837.80517599999996</v>
      </c>
      <c r="K30" s="82">
        <f t="shared" si="2"/>
        <v>921.58569360000001</v>
      </c>
      <c r="L30" s="89" t="s">
        <v>50</v>
      </c>
    </row>
    <row r="31" spans="1:12" x14ac:dyDescent="0.2">
      <c r="A31" s="80">
        <v>30</v>
      </c>
      <c r="B31" s="89" t="s">
        <v>68</v>
      </c>
      <c r="C31" s="80">
        <v>803</v>
      </c>
      <c r="D31" s="80" t="s">
        <v>117</v>
      </c>
      <c r="E31" s="82">
        <v>61.51</v>
      </c>
      <c r="F31" s="82">
        <v>4.125</v>
      </c>
      <c r="G31" s="82">
        <v>7.8390000000000004</v>
      </c>
      <c r="H31" s="82">
        <v>4.3499999999999996</v>
      </c>
      <c r="I31" s="90">
        <f t="shared" si="3"/>
        <v>77.823999999999984</v>
      </c>
      <c r="J31" s="82">
        <f t="shared" si="1"/>
        <v>837.69753599999979</v>
      </c>
      <c r="K31" s="82">
        <f t="shared" si="2"/>
        <v>921.46728959999984</v>
      </c>
      <c r="L31" s="89" t="s">
        <v>50</v>
      </c>
    </row>
    <row r="32" spans="1:12" x14ac:dyDescent="0.2">
      <c r="A32" s="80">
        <v>31</v>
      </c>
      <c r="B32" s="89" t="s">
        <v>68</v>
      </c>
      <c r="C32" s="80">
        <v>804</v>
      </c>
      <c r="D32" s="80" t="s">
        <v>118</v>
      </c>
      <c r="E32" s="82">
        <v>43.756</v>
      </c>
      <c r="F32" s="82">
        <v>6.6</v>
      </c>
      <c r="G32" s="82">
        <v>5.7759999999999998</v>
      </c>
      <c r="H32" s="82">
        <v>4.125</v>
      </c>
      <c r="I32" s="90">
        <f t="shared" si="3"/>
        <v>60.257000000000005</v>
      </c>
      <c r="J32" s="82">
        <f t="shared" si="1"/>
        <v>648.60634800000003</v>
      </c>
      <c r="K32" s="82">
        <f t="shared" si="2"/>
        <v>713.4669828000001</v>
      </c>
      <c r="L32" s="89" t="s">
        <v>50</v>
      </c>
    </row>
    <row r="33" spans="1:12" x14ac:dyDescent="0.2">
      <c r="A33" s="80">
        <v>32</v>
      </c>
      <c r="B33" s="89" t="s">
        <v>69</v>
      </c>
      <c r="C33" s="80">
        <v>901</v>
      </c>
      <c r="D33" s="80" t="s">
        <v>118</v>
      </c>
      <c r="E33" s="82">
        <v>43.69</v>
      </c>
      <c r="F33" s="82">
        <v>6.6</v>
      </c>
      <c r="G33" s="82">
        <v>5.7759999999999998</v>
      </c>
      <c r="H33" s="82">
        <v>4.125</v>
      </c>
      <c r="I33" s="90">
        <f t="shared" si="3"/>
        <v>60.191000000000003</v>
      </c>
      <c r="J33" s="82">
        <f t="shared" si="1"/>
        <v>647.89592400000004</v>
      </c>
      <c r="K33" s="82">
        <f t="shared" si="2"/>
        <v>712.6855164000001</v>
      </c>
      <c r="L33" s="89" t="s">
        <v>50</v>
      </c>
    </row>
    <row r="34" spans="1:12" x14ac:dyDescent="0.2">
      <c r="A34" s="80">
        <v>33</v>
      </c>
      <c r="B34" s="89" t="s">
        <v>69</v>
      </c>
      <c r="C34" s="80">
        <v>902</v>
      </c>
      <c r="D34" s="80" t="s">
        <v>117</v>
      </c>
      <c r="E34" s="82">
        <v>61.557000000000002</v>
      </c>
      <c r="F34" s="82">
        <v>4.125</v>
      </c>
      <c r="G34" s="82">
        <v>7.9509999999999996</v>
      </c>
      <c r="H34" s="82">
        <v>4.125</v>
      </c>
      <c r="I34" s="90">
        <f t="shared" si="3"/>
        <v>77.757999999999996</v>
      </c>
      <c r="J34" s="82">
        <f t="shared" si="1"/>
        <v>836.98711199999991</v>
      </c>
      <c r="K34" s="82">
        <f t="shared" si="2"/>
        <v>920.68582319999996</v>
      </c>
      <c r="L34" s="89" t="s">
        <v>50</v>
      </c>
    </row>
    <row r="35" spans="1:12" x14ac:dyDescent="0.2">
      <c r="A35" s="80">
        <v>34</v>
      </c>
      <c r="B35" s="89" t="s">
        <v>69</v>
      </c>
      <c r="C35" s="80">
        <v>903</v>
      </c>
      <c r="D35" s="80" t="s">
        <v>117</v>
      </c>
      <c r="E35" s="82">
        <v>61.548000000000002</v>
      </c>
      <c r="F35" s="82">
        <v>4.125</v>
      </c>
      <c r="G35" s="82">
        <v>7.9509999999999996</v>
      </c>
      <c r="H35" s="82">
        <v>4.125</v>
      </c>
      <c r="I35" s="90">
        <f t="shared" si="3"/>
        <v>77.748999999999995</v>
      </c>
      <c r="J35" s="82">
        <f t="shared" si="1"/>
        <v>836.89023599999985</v>
      </c>
      <c r="K35" s="82">
        <f t="shared" si="2"/>
        <v>920.57925959999989</v>
      </c>
      <c r="L35" s="89" t="s">
        <v>50</v>
      </c>
    </row>
    <row r="36" spans="1:12" x14ac:dyDescent="0.2">
      <c r="A36" s="80">
        <v>35</v>
      </c>
      <c r="B36" s="89" t="s">
        <v>69</v>
      </c>
      <c r="C36" s="80">
        <v>904</v>
      </c>
      <c r="D36" s="80" t="s">
        <v>118</v>
      </c>
      <c r="E36" s="82">
        <v>43.756</v>
      </c>
      <c r="F36" s="82">
        <v>6.6</v>
      </c>
      <c r="G36" s="82">
        <v>5.7759999999999998</v>
      </c>
      <c r="H36" s="82">
        <v>4.125</v>
      </c>
      <c r="I36" s="90">
        <f t="shared" si="3"/>
        <v>60.257000000000005</v>
      </c>
      <c r="J36" s="82">
        <f t="shared" si="1"/>
        <v>648.60634800000003</v>
      </c>
      <c r="K36" s="82">
        <f t="shared" si="2"/>
        <v>713.4669828000001</v>
      </c>
      <c r="L36" s="89" t="s">
        <v>50</v>
      </c>
    </row>
    <row r="37" spans="1:12" x14ac:dyDescent="0.2">
      <c r="A37" s="80">
        <v>36</v>
      </c>
      <c r="B37" s="89" t="s">
        <v>70</v>
      </c>
      <c r="C37" s="80">
        <v>1001</v>
      </c>
      <c r="D37" s="80" t="s">
        <v>118</v>
      </c>
      <c r="E37" s="82">
        <v>43.69</v>
      </c>
      <c r="F37" s="82">
        <v>6.6</v>
      </c>
      <c r="G37" s="82">
        <v>5.7759999999999998</v>
      </c>
      <c r="H37" s="82">
        <v>4.125</v>
      </c>
      <c r="I37" s="90">
        <f t="shared" si="3"/>
        <v>60.191000000000003</v>
      </c>
      <c r="J37" s="82">
        <f t="shared" si="1"/>
        <v>647.89592400000004</v>
      </c>
      <c r="K37" s="82">
        <f t="shared" si="2"/>
        <v>712.6855164000001</v>
      </c>
      <c r="L37" s="89" t="s">
        <v>50</v>
      </c>
    </row>
    <row r="38" spans="1:12" x14ac:dyDescent="0.2">
      <c r="A38" s="80">
        <v>37</v>
      </c>
      <c r="B38" s="89" t="s">
        <v>70</v>
      </c>
      <c r="C38" s="80">
        <v>1002</v>
      </c>
      <c r="D38" s="80" t="s">
        <v>117</v>
      </c>
      <c r="E38" s="82">
        <v>61.52</v>
      </c>
      <c r="F38" s="82">
        <v>4.125</v>
      </c>
      <c r="G38" s="82">
        <v>7.8390000000000004</v>
      </c>
      <c r="H38" s="82">
        <v>4.3499999999999996</v>
      </c>
      <c r="I38" s="90">
        <f t="shared" si="3"/>
        <v>77.834000000000003</v>
      </c>
      <c r="J38" s="82">
        <f t="shared" si="1"/>
        <v>837.80517599999996</v>
      </c>
      <c r="K38" s="82">
        <f t="shared" si="2"/>
        <v>921.58569360000001</v>
      </c>
      <c r="L38" s="89" t="s">
        <v>50</v>
      </c>
    </row>
    <row r="39" spans="1:12" x14ac:dyDescent="0.2">
      <c r="A39" s="80">
        <v>38</v>
      </c>
      <c r="B39" s="89" t="s">
        <v>70</v>
      </c>
      <c r="C39" s="80">
        <v>1003</v>
      </c>
      <c r="D39" s="80" t="s">
        <v>117</v>
      </c>
      <c r="E39" s="82">
        <v>61.51</v>
      </c>
      <c r="F39" s="82">
        <v>4.125</v>
      </c>
      <c r="G39" s="82">
        <v>7.8390000000000004</v>
      </c>
      <c r="H39" s="82">
        <v>4.3499999999999996</v>
      </c>
      <c r="I39" s="90">
        <f t="shared" si="3"/>
        <v>77.823999999999984</v>
      </c>
      <c r="J39" s="82">
        <f t="shared" si="1"/>
        <v>837.69753599999979</v>
      </c>
      <c r="K39" s="82">
        <f t="shared" si="2"/>
        <v>921.46728959999984</v>
      </c>
      <c r="L39" s="89" t="s">
        <v>50</v>
      </c>
    </row>
    <row r="40" spans="1:12" x14ac:dyDescent="0.2">
      <c r="A40" s="80">
        <v>39</v>
      </c>
      <c r="B40" s="89" t="s">
        <v>70</v>
      </c>
      <c r="C40" s="80">
        <v>1004</v>
      </c>
      <c r="D40" s="80" t="s">
        <v>118</v>
      </c>
      <c r="E40" s="82">
        <v>43.756</v>
      </c>
      <c r="F40" s="82">
        <v>6.6</v>
      </c>
      <c r="G40" s="82">
        <v>5.7759999999999998</v>
      </c>
      <c r="H40" s="82">
        <v>4.125</v>
      </c>
      <c r="I40" s="90">
        <f t="shared" si="3"/>
        <v>60.257000000000005</v>
      </c>
      <c r="J40" s="82">
        <f t="shared" si="1"/>
        <v>648.60634800000003</v>
      </c>
      <c r="K40" s="82">
        <f t="shared" si="2"/>
        <v>713.4669828000001</v>
      </c>
      <c r="L40" s="89" t="s">
        <v>50</v>
      </c>
    </row>
    <row r="41" spans="1:12" x14ac:dyDescent="0.2">
      <c r="A41" s="80">
        <v>40</v>
      </c>
      <c r="B41" s="89" t="s">
        <v>71</v>
      </c>
      <c r="C41" s="80">
        <v>1101</v>
      </c>
      <c r="D41" s="80" t="s">
        <v>118</v>
      </c>
      <c r="E41" s="82">
        <v>43.69</v>
      </c>
      <c r="F41" s="82">
        <v>6.6</v>
      </c>
      <c r="G41" s="82">
        <v>5.7759999999999998</v>
      </c>
      <c r="H41" s="82">
        <v>4.125</v>
      </c>
      <c r="I41" s="90">
        <f t="shared" si="3"/>
        <v>60.191000000000003</v>
      </c>
      <c r="J41" s="82">
        <f t="shared" si="1"/>
        <v>647.89592400000004</v>
      </c>
      <c r="K41" s="82">
        <f t="shared" si="2"/>
        <v>712.6855164000001</v>
      </c>
      <c r="L41" s="89" t="s">
        <v>50</v>
      </c>
    </row>
    <row r="42" spans="1:12" x14ac:dyDescent="0.2">
      <c r="A42" s="80">
        <v>41</v>
      </c>
      <c r="B42" s="89" t="s">
        <v>71</v>
      </c>
      <c r="C42" s="80">
        <v>1102</v>
      </c>
      <c r="D42" s="80" t="s">
        <v>117</v>
      </c>
      <c r="E42" s="82">
        <v>61.557000000000002</v>
      </c>
      <c r="F42" s="82">
        <v>4.125</v>
      </c>
      <c r="G42" s="82">
        <v>7.9509999999999996</v>
      </c>
      <c r="H42" s="82">
        <v>4.125</v>
      </c>
      <c r="I42" s="90">
        <f t="shared" si="3"/>
        <v>77.757999999999996</v>
      </c>
      <c r="J42" s="82">
        <f t="shared" si="1"/>
        <v>836.98711199999991</v>
      </c>
      <c r="K42" s="82">
        <f t="shared" si="2"/>
        <v>920.68582319999996</v>
      </c>
      <c r="L42" s="89" t="s">
        <v>50</v>
      </c>
    </row>
    <row r="43" spans="1:12" x14ac:dyDescent="0.2">
      <c r="A43" s="80">
        <v>42</v>
      </c>
      <c r="B43" s="89" t="s">
        <v>71</v>
      </c>
      <c r="C43" s="80">
        <v>1103</v>
      </c>
      <c r="D43" s="80" t="s">
        <v>117</v>
      </c>
      <c r="E43" s="82">
        <v>61.548000000000002</v>
      </c>
      <c r="F43" s="82">
        <v>4.125</v>
      </c>
      <c r="G43" s="82">
        <v>7.9509999999999996</v>
      </c>
      <c r="H43" s="82">
        <v>4.125</v>
      </c>
      <c r="I43" s="90">
        <f t="shared" si="3"/>
        <v>77.748999999999995</v>
      </c>
      <c r="J43" s="82">
        <f t="shared" si="1"/>
        <v>836.89023599999985</v>
      </c>
      <c r="K43" s="82">
        <f t="shared" si="2"/>
        <v>920.57925959999989</v>
      </c>
      <c r="L43" s="89" t="s">
        <v>50</v>
      </c>
    </row>
    <row r="44" spans="1:12" x14ac:dyDescent="0.2">
      <c r="A44" s="80">
        <v>43</v>
      </c>
      <c r="B44" s="89" t="s">
        <v>71</v>
      </c>
      <c r="C44" s="80">
        <v>1104</v>
      </c>
      <c r="D44" s="80" t="s">
        <v>118</v>
      </c>
      <c r="E44" s="82">
        <v>43.756</v>
      </c>
      <c r="F44" s="82">
        <v>6.6</v>
      </c>
      <c r="G44" s="82">
        <v>5.7759999999999998</v>
      </c>
      <c r="H44" s="82">
        <v>4.125</v>
      </c>
      <c r="I44" s="90">
        <f t="shared" si="3"/>
        <v>60.257000000000005</v>
      </c>
      <c r="J44" s="82">
        <f t="shared" si="1"/>
        <v>648.60634800000003</v>
      </c>
      <c r="K44" s="82">
        <f t="shared" si="2"/>
        <v>713.4669828000001</v>
      </c>
      <c r="L44" s="89" t="s">
        <v>50</v>
      </c>
    </row>
    <row r="45" spans="1:12" x14ac:dyDescent="0.2">
      <c r="A45" s="80">
        <v>44</v>
      </c>
      <c r="B45" s="89" t="s">
        <v>72</v>
      </c>
      <c r="C45" s="80">
        <v>1201</v>
      </c>
      <c r="D45" s="80" t="s">
        <v>118</v>
      </c>
      <c r="E45" s="82">
        <v>43.69</v>
      </c>
      <c r="F45" s="82">
        <v>6.6</v>
      </c>
      <c r="G45" s="82">
        <v>5.7759999999999998</v>
      </c>
      <c r="H45" s="82">
        <v>4.125</v>
      </c>
      <c r="I45" s="90">
        <f t="shared" si="3"/>
        <v>60.191000000000003</v>
      </c>
      <c r="J45" s="82">
        <f t="shared" si="1"/>
        <v>647.89592400000004</v>
      </c>
      <c r="K45" s="82">
        <f t="shared" si="2"/>
        <v>712.6855164000001</v>
      </c>
      <c r="L45" s="89" t="s">
        <v>50</v>
      </c>
    </row>
    <row r="46" spans="1:12" x14ac:dyDescent="0.2">
      <c r="A46" s="80">
        <v>45</v>
      </c>
      <c r="B46" s="89" t="s">
        <v>72</v>
      </c>
      <c r="C46" s="80">
        <v>1202</v>
      </c>
      <c r="D46" s="80" t="s">
        <v>117</v>
      </c>
      <c r="E46" s="82">
        <v>61.52</v>
      </c>
      <c r="F46" s="82">
        <v>4.125</v>
      </c>
      <c r="G46" s="82">
        <v>7.8390000000000004</v>
      </c>
      <c r="H46" s="82">
        <v>4.3499999999999996</v>
      </c>
      <c r="I46" s="90">
        <f t="shared" si="3"/>
        <v>77.834000000000003</v>
      </c>
      <c r="J46" s="82">
        <f t="shared" si="1"/>
        <v>837.80517599999996</v>
      </c>
      <c r="K46" s="82">
        <f t="shared" si="2"/>
        <v>921.58569360000001</v>
      </c>
      <c r="L46" s="89" t="s">
        <v>50</v>
      </c>
    </row>
    <row r="47" spans="1:12" x14ac:dyDescent="0.2">
      <c r="A47" s="80">
        <v>46</v>
      </c>
      <c r="B47" s="89" t="s">
        <v>72</v>
      </c>
      <c r="C47" s="80">
        <v>1203</v>
      </c>
      <c r="D47" s="80" t="s">
        <v>117</v>
      </c>
      <c r="E47" s="82">
        <v>61.51</v>
      </c>
      <c r="F47" s="82">
        <v>4.125</v>
      </c>
      <c r="G47" s="82">
        <v>7.8390000000000004</v>
      </c>
      <c r="H47" s="82">
        <v>4.3499999999999996</v>
      </c>
      <c r="I47" s="90">
        <f t="shared" si="3"/>
        <v>77.823999999999984</v>
      </c>
      <c r="J47" s="82">
        <f t="shared" si="1"/>
        <v>837.69753599999979</v>
      </c>
      <c r="K47" s="82">
        <f t="shared" si="2"/>
        <v>921.46728959999984</v>
      </c>
      <c r="L47" s="89" t="s">
        <v>50</v>
      </c>
    </row>
    <row r="48" spans="1:12" x14ac:dyDescent="0.2">
      <c r="A48" s="80">
        <v>47</v>
      </c>
      <c r="B48" s="89" t="s">
        <v>72</v>
      </c>
      <c r="C48" s="80">
        <v>1204</v>
      </c>
      <c r="D48" s="80" t="s">
        <v>118</v>
      </c>
      <c r="E48" s="82">
        <v>43.756</v>
      </c>
      <c r="F48" s="82">
        <v>6.6</v>
      </c>
      <c r="G48" s="82">
        <v>5.7759999999999998</v>
      </c>
      <c r="H48" s="82">
        <v>4.125</v>
      </c>
      <c r="I48" s="90">
        <f t="shared" si="3"/>
        <v>60.257000000000005</v>
      </c>
      <c r="J48" s="82">
        <f t="shared" si="1"/>
        <v>648.60634800000003</v>
      </c>
      <c r="K48" s="82">
        <f t="shared" si="2"/>
        <v>713.4669828000001</v>
      </c>
      <c r="L48" s="89" t="s">
        <v>50</v>
      </c>
    </row>
    <row r="49" spans="1:12" x14ac:dyDescent="0.2">
      <c r="A49" s="80">
        <v>48</v>
      </c>
      <c r="B49" s="89" t="s">
        <v>73</v>
      </c>
      <c r="C49" s="80">
        <v>1301</v>
      </c>
      <c r="D49" s="80" t="s">
        <v>118</v>
      </c>
      <c r="E49" s="82">
        <v>43.69</v>
      </c>
      <c r="F49" s="82">
        <v>6.6</v>
      </c>
      <c r="G49" s="82">
        <v>5.7759999999999998</v>
      </c>
      <c r="H49" s="82">
        <v>4.125</v>
      </c>
      <c r="I49" s="90">
        <f t="shared" si="3"/>
        <v>60.191000000000003</v>
      </c>
      <c r="J49" s="82">
        <f t="shared" si="1"/>
        <v>647.89592400000004</v>
      </c>
      <c r="K49" s="82">
        <f t="shared" si="2"/>
        <v>712.6855164000001</v>
      </c>
      <c r="L49" s="89" t="s">
        <v>50</v>
      </c>
    </row>
    <row r="50" spans="1:12" x14ac:dyDescent="0.2">
      <c r="A50" s="80">
        <v>49</v>
      </c>
      <c r="B50" s="89" t="s">
        <v>73</v>
      </c>
      <c r="C50" s="80">
        <v>1302</v>
      </c>
      <c r="D50" s="80" t="s">
        <v>117</v>
      </c>
      <c r="E50" s="82">
        <v>61.557000000000002</v>
      </c>
      <c r="F50" s="82">
        <v>4.125</v>
      </c>
      <c r="G50" s="82">
        <v>7.9509999999999996</v>
      </c>
      <c r="H50" s="82">
        <v>4.125</v>
      </c>
      <c r="I50" s="90">
        <f t="shared" si="3"/>
        <v>77.757999999999996</v>
      </c>
      <c r="J50" s="82">
        <f t="shared" si="1"/>
        <v>836.98711199999991</v>
      </c>
      <c r="K50" s="82">
        <f t="shared" si="2"/>
        <v>920.68582319999996</v>
      </c>
      <c r="L50" s="89" t="s">
        <v>50</v>
      </c>
    </row>
    <row r="51" spans="1:12" x14ac:dyDescent="0.2">
      <c r="A51" s="80">
        <v>50</v>
      </c>
      <c r="B51" s="89" t="s">
        <v>73</v>
      </c>
      <c r="C51" s="80">
        <v>1303</v>
      </c>
      <c r="D51" s="80" t="s">
        <v>117</v>
      </c>
      <c r="E51" s="82">
        <v>61.548000000000002</v>
      </c>
      <c r="F51" s="82">
        <v>4.125</v>
      </c>
      <c r="G51" s="82">
        <v>7.9509999999999996</v>
      </c>
      <c r="H51" s="82">
        <v>4.125</v>
      </c>
      <c r="I51" s="90">
        <f t="shared" si="3"/>
        <v>77.748999999999995</v>
      </c>
      <c r="J51" s="82">
        <f t="shared" si="1"/>
        <v>836.89023599999985</v>
      </c>
      <c r="K51" s="82">
        <f t="shared" si="2"/>
        <v>920.57925959999989</v>
      </c>
      <c r="L51" s="89" t="s">
        <v>50</v>
      </c>
    </row>
    <row r="52" spans="1:12" x14ac:dyDescent="0.2">
      <c r="A52" s="80">
        <v>51</v>
      </c>
      <c r="B52" s="89" t="s">
        <v>73</v>
      </c>
      <c r="C52" s="80">
        <v>1304</v>
      </c>
      <c r="D52" s="80" t="s">
        <v>118</v>
      </c>
      <c r="E52" s="82">
        <v>43.756</v>
      </c>
      <c r="F52" s="82">
        <v>6.6</v>
      </c>
      <c r="G52" s="82">
        <v>5.7759999999999998</v>
      </c>
      <c r="H52" s="82">
        <v>4.125</v>
      </c>
      <c r="I52" s="90">
        <f t="shared" si="3"/>
        <v>60.257000000000005</v>
      </c>
      <c r="J52" s="82">
        <f t="shared" si="1"/>
        <v>648.60634800000003</v>
      </c>
      <c r="K52" s="82">
        <f t="shared" si="2"/>
        <v>713.4669828000001</v>
      </c>
      <c r="L52" s="89" t="s">
        <v>50</v>
      </c>
    </row>
    <row r="53" spans="1:12" x14ac:dyDescent="0.2">
      <c r="A53" s="80">
        <v>52</v>
      </c>
      <c r="B53" s="89" t="s">
        <v>74</v>
      </c>
      <c r="C53" s="80">
        <v>1401</v>
      </c>
      <c r="D53" s="80" t="s">
        <v>118</v>
      </c>
      <c r="E53" s="82">
        <v>43.69</v>
      </c>
      <c r="F53" s="82">
        <v>6.6</v>
      </c>
      <c r="G53" s="82">
        <v>5.7759999999999998</v>
      </c>
      <c r="H53" s="82">
        <v>4.125</v>
      </c>
      <c r="I53" s="90">
        <f t="shared" si="3"/>
        <v>60.191000000000003</v>
      </c>
      <c r="J53" s="82">
        <f t="shared" si="1"/>
        <v>647.89592400000004</v>
      </c>
      <c r="K53" s="82">
        <f t="shared" si="2"/>
        <v>712.6855164000001</v>
      </c>
      <c r="L53" s="89" t="s">
        <v>50</v>
      </c>
    </row>
    <row r="54" spans="1:12" x14ac:dyDescent="0.2">
      <c r="A54" s="80">
        <v>53</v>
      </c>
      <c r="B54" s="89" t="s">
        <v>74</v>
      </c>
      <c r="C54" s="80">
        <v>1402</v>
      </c>
      <c r="D54" s="80" t="s">
        <v>117</v>
      </c>
      <c r="E54" s="82">
        <v>61.52</v>
      </c>
      <c r="F54" s="82">
        <v>4.125</v>
      </c>
      <c r="G54" s="82">
        <v>7.8390000000000004</v>
      </c>
      <c r="H54" s="82">
        <v>4.3499999999999996</v>
      </c>
      <c r="I54" s="90">
        <f t="shared" si="3"/>
        <v>77.834000000000003</v>
      </c>
      <c r="J54" s="82">
        <f t="shared" si="1"/>
        <v>837.80517599999996</v>
      </c>
      <c r="K54" s="82">
        <f t="shared" si="2"/>
        <v>921.58569360000001</v>
      </c>
      <c r="L54" s="89" t="s">
        <v>50</v>
      </c>
    </row>
    <row r="55" spans="1:12" x14ac:dyDescent="0.2">
      <c r="A55" s="80">
        <v>54</v>
      </c>
      <c r="B55" s="89" t="s">
        <v>74</v>
      </c>
      <c r="C55" s="80">
        <v>1403</v>
      </c>
      <c r="D55" s="80" t="s">
        <v>117</v>
      </c>
      <c r="E55" s="82">
        <v>61.51</v>
      </c>
      <c r="F55" s="82">
        <v>4.125</v>
      </c>
      <c r="G55" s="82">
        <v>7.8390000000000004</v>
      </c>
      <c r="H55" s="82">
        <v>4.3499999999999996</v>
      </c>
      <c r="I55" s="90">
        <f t="shared" si="3"/>
        <v>77.823999999999984</v>
      </c>
      <c r="J55" s="82">
        <f t="shared" si="1"/>
        <v>837.69753599999979</v>
      </c>
      <c r="K55" s="82">
        <f t="shared" si="2"/>
        <v>921.46728959999984</v>
      </c>
      <c r="L55" s="89" t="s">
        <v>50</v>
      </c>
    </row>
    <row r="56" spans="1:12" x14ac:dyDescent="0.2">
      <c r="A56" s="80">
        <v>55</v>
      </c>
      <c r="B56" s="89" t="s">
        <v>74</v>
      </c>
      <c r="C56" s="80">
        <v>1404</v>
      </c>
      <c r="D56" s="80" t="s">
        <v>118</v>
      </c>
      <c r="E56" s="82">
        <v>43.756</v>
      </c>
      <c r="F56" s="82">
        <v>6.6</v>
      </c>
      <c r="G56" s="82">
        <v>5.7759999999999998</v>
      </c>
      <c r="H56" s="82">
        <v>4.125</v>
      </c>
      <c r="I56" s="90">
        <f t="shared" si="3"/>
        <v>60.257000000000005</v>
      </c>
      <c r="J56" s="82">
        <f t="shared" si="1"/>
        <v>648.60634800000003</v>
      </c>
      <c r="K56" s="82">
        <f t="shared" si="2"/>
        <v>713.4669828000001</v>
      </c>
      <c r="L56" s="89" t="s">
        <v>50</v>
      </c>
    </row>
    <row r="57" spans="1:12" x14ac:dyDescent="0.2">
      <c r="A57" s="80">
        <v>56</v>
      </c>
      <c r="B57" s="89" t="s">
        <v>75</v>
      </c>
      <c r="C57" s="80">
        <v>1501</v>
      </c>
      <c r="D57" s="80" t="s">
        <v>118</v>
      </c>
      <c r="E57" s="82">
        <v>43.69</v>
      </c>
      <c r="F57" s="82">
        <v>6.6</v>
      </c>
      <c r="G57" s="82">
        <v>5.7759999999999998</v>
      </c>
      <c r="H57" s="82">
        <v>4.125</v>
      </c>
      <c r="I57" s="90">
        <f t="shared" si="3"/>
        <v>60.191000000000003</v>
      </c>
      <c r="J57" s="82">
        <f t="shared" si="1"/>
        <v>647.89592400000004</v>
      </c>
      <c r="K57" s="82">
        <f t="shared" si="2"/>
        <v>712.6855164000001</v>
      </c>
      <c r="L57" s="89" t="s">
        <v>50</v>
      </c>
    </row>
    <row r="58" spans="1:12" x14ac:dyDescent="0.2">
      <c r="A58" s="80">
        <v>57</v>
      </c>
      <c r="B58" s="89" t="s">
        <v>75</v>
      </c>
      <c r="C58" s="80">
        <v>1502</v>
      </c>
      <c r="D58" s="80" t="s">
        <v>117</v>
      </c>
      <c r="E58" s="82">
        <v>61.557000000000002</v>
      </c>
      <c r="F58" s="82">
        <v>4.125</v>
      </c>
      <c r="G58" s="82">
        <v>7.9509999999999996</v>
      </c>
      <c r="H58" s="82">
        <v>4.125</v>
      </c>
      <c r="I58" s="90">
        <f t="shared" si="3"/>
        <v>77.757999999999996</v>
      </c>
      <c r="J58" s="82">
        <f t="shared" si="1"/>
        <v>836.98711199999991</v>
      </c>
      <c r="K58" s="82">
        <f t="shared" si="2"/>
        <v>920.68582319999996</v>
      </c>
      <c r="L58" s="89" t="s">
        <v>50</v>
      </c>
    </row>
    <row r="59" spans="1:12" x14ac:dyDescent="0.2">
      <c r="A59" s="80">
        <v>58</v>
      </c>
      <c r="B59" s="89" t="s">
        <v>75</v>
      </c>
      <c r="C59" s="80">
        <v>1503</v>
      </c>
      <c r="D59" s="80" t="s">
        <v>117</v>
      </c>
      <c r="E59" s="82">
        <v>61.548000000000002</v>
      </c>
      <c r="F59" s="82">
        <v>4.125</v>
      </c>
      <c r="G59" s="82">
        <v>7.9509999999999996</v>
      </c>
      <c r="H59" s="82">
        <v>4.125</v>
      </c>
      <c r="I59" s="90">
        <f t="shared" si="3"/>
        <v>77.748999999999995</v>
      </c>
      <c r="J59" s="82">
        <f t="shared" si="1"/>
        <v>836.89023599999985</v>
      </c>
      <c r="K59" s="82">
        <f t="shared" si="2"/>
        <v>920.57925959999989</v>
      </c>
      <c r="L59" s="89" t="s">
        <v>50</v>
      </c>
    </row>
    <row r="60" spans="1:12" x14ac:dyDescent="0.2">
      <c r="A60" s="80">
        <v>59</v>
      </c>
      <c r="B60" s="89" t="s">
        <v>75</v>
      </c>
      <c r="C60" s="80">
        <v>1504</v>
      </c>
      <c r="D60" s="80" t="s">
        <v>118</v>
      </c>
      <c r="E60" s="82">
        <v>43.756</v>
      </c>
      <c r="F60" s="82">
        <v>6.6</v>
      </c>
      <c r="G60" s="82">
        <v>5.7759999999999998</v>
      </c>
      <c r="H60" s="82">
        <v>4.125</v>
      </c>
      <c r="I60" s="90">
        <f t="shared" si="3"/>
        <v>60.257000000000005</v>
      </c>
      <c r="J60" s="82">
        <f t="shared" si="1"/>
        <v>648.60634800000003</v>
      </c>
      <c r="K60" s="82">
        <f t="shared" si="2"/>
        <v>713.4669828000001</v>
      </c>
      <c r="L60" s="89" t="s">
        <v>50</v>
      </c>
    </row>
    <row r="61" spans="1:12" x14ac:dyDescent="0.2">
      <c r="A61" s="80">
        <v>60</v>
      </c>
      <c r="B61" s="89" t="s">
        <v>76</v>
      </c>
      <c r="C61" s="80">
        <v>1601</v>
      </c>
      <c r="D61" s="80" t="s">
        <v>118</v>
      </c>
      <c r="E61" s="82">
        <v>43.69</v>
      </c>
      <c r="F61" s="82">
        <v>6.6</v>
      </c>
      <c r="G61" s="82">
        <v>5.7759999999999998</v>
      </c>
      <c r="H61" s="82">
        <v>4.125</v>
      </c>
      <c r="I61" s="90">
        <f t="shared" si="3"/>
        <v>60.191000000000003</v>
      </c>
      <c r="J61" s="82">
        <f t="shared" si="1"/>
        <v>647.89592400000004</v>
      </c>
      <c r="K61" s="82">
        <f t="shared" si="2"/>
        <v>712.6855164000001</v>
      </c>
      <c r="L61" s="89" t="s">
        <v>50</v>
      </c>
    </row>
    <row r="62" spans="1:12" x14ac:dyDescent="0.2">
      <c r="A62" s="80">
        <v>61</v>
      </c>
      <c r="B62" s="89" t="s">
        <v>76</v>
      </c>
      <c r="C62" s="80">
        <v>1602</v>
      </c>
      <c r="D62" s="80" t="s">
        <v>117</v>
      </c>
      <c r="E62" s="82">
        <v>61.52</v>
      </c>
      <c r="F62" s="82">
        <v>4.125</v>
      </c>
      <c r="G62" s="82">
        <v>7.8390000000000004</v>
      </c>
      <c r="H62" s="82">
        <v>4.3499999999999996</v>
      </c>
      <c r="I62" s="90">
        <f t="shared" si="3"/>
        <v>77.834000000000003</v>
      </c>
      <c r="J62" s="82">
        <f t="shared" si="1"/>
        <v>837.80517599999996</v>
      </c>
      <c r="K62" s="82">
        <f t="shared" si="2"/>
        <v>921.58569360000001</v>
      </c>
      <c r="L62" s="89" t="s">
        <v>50</v>
      </c>
    </row>
    <row r="63" spans="1:12" x14ac:dyDescent="0.2">
      <c r="A63" s="80">
        <v>62</v>
      </c>
      <c r="B63" s="89" t="s">
        <v>76</v>
      </c>
      <c r="C63" s="80">
        <v>1603</v>
      </c>
      <c r="D63" s="80" t="s">
        <v>117</v>
      </c>
      <c r="E63" s="82">
        <v>61.51</v>
      </c>
      <c r="F63" s="82">
        <v>4.125</v>
      </c>
      <c r="G63" s="82">
        <v>7.8390000000000004</v>
      </c>
      <c r="H63" s="82">
        <v>4.3499999999999996</v>
      </c>
      <c r="I63" s="90">
        <f t="shared" si="3"/>
        <v>77.823999999999984</v>
      </c>
      <c r="J63" s="82">
        <f t="shared" si="1"/>
        <v>837.69753599999979</v>
      </c>
      <c r="K63" s="82">
        <f t="shared" si="2"/>
        <v>921.46728959999984</v>
      </c>
      <c r="L63" s="89" t="s">
        <v>50</v>
      </c>
    </row>
    <row r="64" spans="1:12" x14ac:dyDescent="0.2">
      <c r="A64" s="80">
        <v>63</v>
      </c>
      <c r="B64" s="89" t="s">
        <v>76</v>
      </c>
      <c r="C64" s="80">
        <v>1604</v>
      </c>
      <c r="D64" s="80" t="s">
        <v>118</v>
      </c>
      <c r="E64" s="82">
        <v>43.756</v>
      </c>
      <c r="F64" s="82">
        <v>6.6</v>
      </c>
      <c r="G64" s="82">
        <v>5.7759999999999998</v>
      </c>
      <c r="H64" s="82">
        <v>4.125</v>
      </c>
      <c r="I64" s="90">
        <f t="shared" si="3"/>
        <v>60.257000000000005</v>
      </c>
      <c r="J64" s="82">
        <f t="shared" si="1"/>
        <v>648.60634800000003</v>
      </c>
      <c r="K64" s="82">
        <f t="shared" si="2"/>
        <v>713.4669828000001</v>
      </c>
      <c r="L64" s="89" t="s">
        <v>50</v>
      </c>
    </row>
    <row r="65" spans="1:12" x14ac:dyDescent="0.2">
      <c r="A65" s="157" t="s">
        <v>24</v>
      </c>
      <c r="B65" s="158"/>
      <c r="C65" s="158"/>
      <c r="D65" s="159"/>
      <c r="E65" s="65">
        <f>SUM(E2:E64)</f>
        <v>3070.2190000000001</v>
      </c>
      <c r="F65" s="65">
        <f t="shared" ref="F65:K65" si="6">SUM(F2:F64)</f>
        <v>308.55</v>
      </c>
      <c r="G65" s="65">
        <f t="shared" si="6"/>
        <v>398.46600000000024</v>
      </c>
      <c r="H65" s="65">
        <f t="shared" si="6"/>
        <v>242.84999999999994</v>
      </c>
      <c r="I65" s="65">
        <f t="shared" si="6"/>
        <v>4020.0849999999982</v>
      </c>
      <c r="J65" s="65">
        <f t="shared" si="6"/>
        <v>43272.194940000009</v>
      </c>
      <c r="K65" s="65">
        <f t="shared" si="6"/>
        <v>47599.414433999991</v>
      </c>
      <c r="L65" s="85"/>
    </row>
  </sheetData>
  <mergeCells count="1">
    <mergeCell ref="A65:D6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A3E46-0896-4971-873F-909F1E0A0492}">
  <dimension ref="A1:M60"/>
  <sheetViews>
    <sheetView zoomScale="110" workbookViewId="0">
      <selection activeCell="G4" sqref="G4:H59"/>
    </sheetView>
  </sheetViews>
  <sheetFormatPr defaultRowHeight="14.25" x14ac:dyDescent="0.2"/>
  <cols>
    <col min="1" max="1" width="3.125" bestFit="1" customWidth="1"/>
    <col min="2" max="2" width="7.5" bestFit="1" customWidth="1"/>
    <col min="3" max="3" width="6.25" bestFit="1" customWidth="1"/>
    <col min="4" max="4" width="5.375" bestFit="1" customWidth="1"/>
    <col min="5" max="5" width="10.625" bestFit="1" customWidth="1"/>
    <col min="6" max="6" width="11" bestFit="1" customWidth="1"/>
    <col min="7" max="8" width="8.625" bestFit="1" customWidth="1"/>
    <col min="9" max="9" width="11.125" bestFit="1" customWidth="1"/>
    <col min="10" max="10" width="10.875" bestFit="1" customWidth="1"/>
    <col min="11" max="11" width="8.625" bestFit="1" customWidth="1"/>
    <col min="12" max="12" width="12.125" bestFit="1" customWidth="1"/>
    <col min="13" max="13" width="12" bestFit="1" customWidth="1"/>
  </cols>
  <sheetData>
    <row r="1" spans="1:13" ht="49.5" x14ac:dyDescent="0.2">
      <c r="A1" s="87" t="s">
        <v>25</v>
      </c>
      <c r="B1" s="87" t="s">
        <v>34</v>
      </c>
      <c r="C1" s="87" t="s">
        <v>35</v>
      </c>
      <c r="D1" s="87" t="s">
        <v>58</v>
      </c>
      <c r="E1" s="81" t="s">
        <v>77</v>
      </c>
      <c r="F1" s="81" t="s">
        <v>120</v>
      </c>
      <c r="G1" s="81" t="s">
        <v>88</v>
      </c>
      <c r="H1" s="81" t="s">
        <v>89</v>
      </c>
      <c r="I1" s="81" t="s">
        <v>121</v>
      </c>
      <c r="J1" s="81" t="s">
        <v>130</v>
      </c>
      <c r="K1" s="81" t="s">
        <v>131</v>
      </c>
      <c r="L1" s="54" t="s">
        <v>51</v>
      </c>
      <c r="M1" s="60" t="s">
        <v>44</v>
      </c>
    </row>
    <row r="2" spans="1:13" ht="16.5" x14ac:dyDescent="0.2">
      <c r="A2" s="80">
        <v>1</v>
      </c>
      <c r="B2" s="89" t="s">
        <v>62</v>
      </c>
      <c r="C2" s="80">
        <v>201</v>
      </c>
      <c r="D2" s="80" t="s">
        <v>117</v>
      </c>
      <c r="E2" s="82">
        <v>61.52</v>
      </c>
      <c r="F2" s="82">
        <v>4.125</v>
      </c>
      <c r="G2" s="82">
        <v>7.8390000000000004</v>
      </c>
      <c r="H2" s="82">
        <v>4.3499999999999996</v>
      </c>
      <c r="I2" s="90">
        <f>SUM(E2:H2)</f>
        <v>77.834000000000003</v>
      </c>
      <c r="J2" s="82">
        <f t="shared" ref="J2:J59" si="0">I2*10.764</f>
        <v>837.80517599999996</v>
      </c>
      <c r="K2" s="82">
        <f t="shared" ref="K2:K59" si="1">J2*1.1</f>
        <v>921.58569360000001</v>
      </c>
      <c r="L2" s="82">
        <v>12750</v>
      </c>
      <c r="M2" s="82">
        <f>ROUND(L2*J2,0)</f>
        <v>10682016</v>
      </c>
    </row>
    <row r="3" spans="1:13" ht="16.5" x14ac:dyDescent="0.2">
      <c r="A3" s="80">
        <v>2</v>
      </c>
      <c r="B3" s="89" t="s">
        <v>62</v>
      </c>
      <c r="C3" s="80">
        <v>202</v>
      </c>
      <c r="D3" s="80" t="s">
        <v>117</v>
      </c>
      <c r="E3" s="82">
        <v>61.51</v>
      </c>
      <c r="F3" s="82">
        <v>4.125</v>
      </c>
      <c r="G3" s="82">
        <v>7.8390000000000004</v>
      </c>
      <c r="H3" s="82">
        <v>4.3499999999999996</v>
      </c>
      <c r="I3" s="90">
        <f t="shared" ref="I3:I59" si="2">SUM(E3:H3)</f>
        <v>77.823999999999984</v>
      </c>
      <c r="J3" s="82">
        <f t="shared" si="0"/>
        <v>837.69753599999979</v>
      </c>
      <c r="K3" s="82">
        <f t="shared" si="1"/>
        <v>921.46728959999984</v>
      </c>
      <c r="L3" s="82">
        <v>12750</v>
      </c>
      <c r="M3" s="82">
        <f t="shared" ref="M3:M59" si="3">ROUND(L3*J3,0)</f>
        <v>10680644</v>
      </c>
    </row>
    <row r="4" spans="1:13" ht="16.5" x14ac:dyDescent="0.2">
      <c r="A4" s="80">
        <v>3</v>
      </c>
      <c r="B4" s="89" t="s">
        <v>63</v>
      </c>
      <c r="C4" s="80">
        <v>301</v>
      </c>
      <c r="D4" s="80" t="s">
        <v>118</v>
      </c>
      <c r="E4" s="82">
        <v>43.69</v>
      </c>
      <c r="F4" s="82">
        <v>6.6</v>
      </c>
      <c r="G4" s="82">
        <v>5.7759999999999998</v>
      </c>
      <c r="H4" s="82">
        <v>4.125</v>
      </c>
      <c r="I4" s="90">
        <f t="shared" si="2"/>
        <v>60.191000000000003</v>
      </c>
      <c r="J4" s="82">
        <f t="shared" si="0"/>
        <v>647.89592400000004</v>
      </c>
      <c r="K4" s="82">
        <f t="shared" si="1"/>
        <v>712.6855164000001</v>
      </c>
      <c r="L4" s="82">
        <v>12750</v>
      </c>
      <c r="M4" s="82">
        <f t="shared" si="3"/>
        <v>8260673</v>
      </c>
    </row>
    <row r="5" spans="1:13" ht="16.5" x14ac:dyDescent="0.2">
      <c r="A5" s="80">
        <v>4</v>
      </c>
      <c r="B5" s="89" t="s">
        <v>63</v>
      </c>
      <c r="C5" s="80">
        <v>302</v>
      </c>
      <c r="D5" s="80" t="s">
        <v>117</v>
      </c>
      <c r="E5" s="82">
        <v>61.557000000000002</v>
      </c>
      <c r="F5" s="82">
        <v>4.125</v>
      </c>
      <c r="G5" s="82">
        <v>7.9509999999999996</v>
      </c>
      <c r="H5" s="82">
        <v>4.125</v>
      </c>
      <c r="I5" s="90">
        <f t="shared" si="2"/>
        <v>77.757999999999996</v>
      </c>
      <c r="J5" s="82">
        <f t="shared" si="0"/>
        <v>836.98711199999991</v>
      </c>
      <c r="K5" s="82">
        <f t="shared" si="1"/>
        <v>920.68582319999996</v>
      </c>
      <c r="L5" s="82">
        <v>12750</v>
      </c>
      <c r="M5" s="82">
        <f t="shared" si="3"/>
        <v>10671586</v>
      </c>
    </row>
    <row r="6" spans="1:13" ht="16.5" x14ac:dyDescent="0.2">
      <c r="A6" s="80">
        <v>5</v>
      </c>
      <c r="B6" s="89" t="s">
        <v>63</v>
      </c>
      <c r="C6" s="80">
        <v>303</v>
      </c>
      <c r="D6" s="80" t="s">
        <v>117</v>
      </c>
      <c r="E6" s="82">
        <v>61.548000000000002</v>
      </c>
      <c r="F6" s="82">
        <v>4.125</v>
      </c>
      <c r="G6" s="82">
        <v>7.9509999999999996</v>
      </c>
      <c r="H6" s="82">
        <v>4.125</v>
      </c>
      <c r="I6" s="90">
        <f t="shared" si="2"/>
        <v>77.748999999999995</v>
      </c>
      <c r="J6" s="82">
        <f t="shared" si="0"/>
        <v>836.89023599999985</v>
      </c>
      <c r="K6" s="82">
        <f t="shared" si="1"/>
        <v>920.57925959999989</v>
      </c>
      <c r="L6" s="82">
        <v>12750</v>
      </c>
      <c r="M6" s="82">
        <f t="shared" si="3"/>
        <v>10670351</v>
      </c>
    </row>
    <row r="7" spans="1:13" ht="16.5" x14ac:dyDescent="0.2">
      <c r="A7" s="80">
        <v>6</v>
      </c>
      <c r="B7" s="89" t="s">
        <v>63</v>
      </c>
      <c r="C7" s="80">
        <v>304</v>
      </c>
      <c r="D7" s="80" t="s">
        <v>118</v>
      </c>
      <c r="E7" s="82">
        <v>43.756</v>
      </c>
      <c r="F7" s="82">
        <v>6.6</v>
      </c>
      <c r="G7" s="82">
        <v>5.7759999999999998</v>
      </c>
      <c r="H7" s="82">
        <v>4.125</v>
      </c>
      <c r="I7" s="90">
        <f t="shared" si="2"/>
        <v>60.257000000000005</v>
      </c>
      <c r="J7" s="82">
        <f t="shared" si="0"/>
        <v>648.60634800000003</v>
      </c>
      <c r="K7" s="82">
        <f t="shared" si="1"/>
        <v>713.4669828000001</v>
      </c>
      <c r="L7" s="82">
        <v>12750</v>
      </c>
      <c r="M7" s="82">
        <f t="shared" si="3"/>
        <v>8269731</v>
      </c>
    </row>
    <row r="8" spans="1:13" ht="16.5" x14ac:dyDescent="0.2">
      <c r="A8" s="80">
        <v>7</v>
      </c>
      <c r="B8" s="89" t="s">
        <v>64</v>
      </c>
      <c r="C8" s="80">
        <v>401</v>
      </c>
      <c r="D8" s="80" t="s">
        <v>118</v>
      </c>
      <c r="E8" s="82">
        <v>43.69</v>
      </c>
      <c r="F8" s="82">
        <v>6.6</v>
      </c>
      <c r="G8" s="82">
        <v>5.7759999999999998</v>
      </c>
      <c r="H8" s="82">
        <v>4.125</v>
      </c>
      <c r="I8" s="90">
        <f t="shared" si="2"/>
        <v>60.191000000000003</v>
      </c>
      <c r="J8" s="82">
        <f t="shared" si="0"/>
        <v>647.89592400000004</v>
      </c>
      <c r="K8" s="82">
        <f t="shared" si="1"/>
        <v>712.6855164000001</v>
      </c>
      <c r="L8" s="82">
        <v>12750</v>
      </c>
      <c r="M8" s="82">
        <f t="shared" si="3"/>
        <v>8260673</v>
      </c>
    </row>
    <row r="9" spans="1:13" ht="16.5" x14ac:dyDescent="0.2">
      <c r="A9" s="80">
        <v>8</v>
      </c>
      <c r="B9" s="89" t="s">
        <v>64</v>
      </c>
      <c r="C9" s="80">
        <v>402</v>
      </c>
      <c r="D9" s="80" t="s">
        <v>117</v>
      </c>
      <c r="E9" s="82">
        <v>61.52</v>
      </c>
      <c r="F9" s="82">
        <v>4.125</v>
      </c>
      <c r="G9" s="82">
        <v>7.8390000000000004</v>
      </c>
      <c r="H9" s="82">
        <v>4.3499999999999996</v>
      </c>
      <c r="I9" s="90">
        <f t="shared" si="2"/>
        <v>77.834000000000003</v>
      </c>
      <c r="J9" s="82">
        <f t="shared" si="0"/>
        <v>837.80517599999996</v>
      </c>
      <c r="K9" s="82">
        <f t="shared" si="1"/>
        <v>921.58569360000001</v>
      </c>
      <c r="L9" s="82">
        <v>12750</v>
      </c>
      <c r="M9" s="82">
        <f t="shared" si="3"/>
        <v>10682016</v>
      </c>
    </row>
    <row r="10" spans="1:13" ht="16.5" x14ac:dyDescent="0.2">
      <c r="A10" s="80">
        <v>9</v>
      </c>
      <c r="B10" s="89" t="s">
        <v>64</v>
      </c>
      <c r="C10" s="80">
        <v>403</v>
      </c>
      <c r="D10" s="80" t="s">
        <v>117</v>
      </c>
      <c r="E10" s="82">
        <v>61.51</v>
      </c>
      <c r="F10" s="82">
        <v>4.125</v>
      </c>
      <c r="G10" s="82">
        <v>7.8390000000000004</v>
      </c>
      <c r="H10" s="82">
        <v>4.3499999999999996</v>
      </c>
      <c r="I10" s="90">
        <f t="shared" si="2"/>
        <v>77.823999999999984</v>
      </c>
      <c r="J10" s="82">
        <f t="shared" si="0"/>
        <v>837.69753599999979</v>
      </c>
      <c r="K10" s="82">
        <f t="shared" si="1"/>
        <v>921.46728959999984</v>
      </c>
      <c r="L10" s="82">
        <v>12750</v>
      </c>
      <c r="M10" s="82">
        <f t="shared" si="3"/>
        <v>10680644</v>
      </c>
    </row>
    <row r="11" spans="1:13" ht="16.5" x14ac:dyDescent="0.2">
      <c r="A11" s="80">
        <v>10</v>
      </c>
      <c r="B11" s="89" t="s">
        <v>64</v>
      </c>
      <c r="C11" s="80">
        <v>404</v>
      </c>
      <c r="D11" s="80" t="s">
        <v>118</v>
      </c>
      <c r="E11" s="82">
        <v>43.756</v>
      </c>
      <c r="F11" s="82">
        <v>6.6</v>
      </c>
      <c r="G11" s="82">
        <v>5.7759999999999998</v>
      </c>
      <c r="H11" s="82">
        <v>4.125</v>
      </c>
      <c r="I11" s="90">
        <f t="shared" si="2"/>
        <v>60.257000000000005</v>
      </c>
      <c r="J11" s="82">
        <f t="shared" si="0"/>
        <v>648.60634800000003</v>
      </c>
      <c r="K11" s="82">
        <f t="shared" si="1"/>
        <v>713.4669828000001</v>
      </c>
      <c r="L11" s="82">
        <v>12750</v>
      </c>
      <c r="M11" s="82">
        <f t="shared" si="3"/>
        <v>8269731</v>
      </c>
    </row>
    <row r="12" spans="1:13" ht="16.5" x14ac:dyDescent="0.2">
      <c r="A12" s="80">
        <v>11</v>
      </c>
      <c r="B12" s="89" t="s">
        <v>65</v>
      </c>
      <c r="C12" s="80">
        <v>501</v>
      </c>
      <c r="D12" s="80" t="s">
        <v>118</v>
      </c>
      <c r="E12" s="82">
        <v>43.69</v>
      </c>
      <c r="F12" s="82">
        <v>6.6</v>
      </c>
      <c r="G12" s="82">
        <v>5.7759999999999998</v>
      </c>
      <c r="H12" s="82">
        <v>4.125</v>
      </c>
      <c r="I12" s="90">
        <f t="shared" si="2"/>
        <v>60.191000000000003</v>
      </c>
      <c r="J12" s="82">
        <f t="shared" si="0"/>
        <v>647.89592400000004</v>
      </c>
      <c r="K12" s="82">
        <f t="shared" si="1"/>
        <v>712.6855164000001</v>
      </c>
      <c r="L12" s="82">
        <v>12750</v>
      </c>
      <c r="M12" s="82">
        <f t="shared" si="3"/>
        <v>8260673</v>
      </c>
    </row>
    <row r="13" spans="1:13" ht="16.5" x14ac:dyDescent="0.2">
      <c r="A13" s="80">
        <v>12</v>
      </c>
      <c r="B13" s="89" t="s">
        <v>65</v>
      </c>
      <c r="C13" s="80">
        <v>502</v>
      </c>
      <c r="D13" s="80" t="s">
        <v>117</v>
      </c>
      <c r="E13" s="82">
        <v>61.557000000000002</v>
      </c>
      <c r="F13" s="82">
        <v>4.125</v>
      </c>
      <c r="G13" s="82">
        <v>7.9509999999999996</v>
      </c>
      <c r="H13" s="82">
        <v>4.125</v>
      </c>
      <c r="I13" s="90">
        <f t="shared" si="2"/>
        <v>77.757999999999996</v>
      </c>
      <c r="J13" s="82">
        <f t="shared" si="0"/>
        <v>836.98711199999991</v>
      </c>
      <c r="K13" s="82">
        <f t="shared" si="1"/>
        <v>920.68582319999996</v>
      </c>
      <c r="L13" s="82">
        <v>12750</v>
      </c>
      <c r="M13" s="82">
        <f t="shared" si="3"/>
        <v>10671586</v>
      </c>
    </row>
    <row r="14" spans="1:13" ht="16.5" x14ac:dyDescent="0.2">
      <c r="A14" s="80">
        <v>13</v>
      </c>
      <c r="B14" s="89" t="s">
        <v>65</v>
      </c>
      <c r="C14" s="80">
        <v>503</v>
      </c>
      <c r="D14" s="80" t="s">
        <v>117</v>
      </c>
      <c r="E14" s="82">
        <v>61.548000000000002</v>
      </c>
      <c r="F14" s="82">
        <v>4.125</v>
      </c>
      <c r="G14" s="82">
        <v>7.9509999999999996</v>
      </c>
      <c r="H14" s="82">
        <v>4.125</v>
      </c>
      <c r="I14" s="90">
        <f t="shared" si="2"/>
        <v>77.748999999999995</v>
      </c>
      <c r="J14" s="82">
        <f t="shared" si="0"/>
        <v>836.89023599999985</v>
      </c>
      <c r="K14" s="82">
        <f t="shared" si="1"/>
        <v>920.57925959999989</v>
      </c>
      <c r="L14" s="82">
        <v>12750</v>
      </c>
      <c r="M14" s="82">
        <f t="shared" si="3"/>
        <v>10670351</v>
      </c>
    </row>
    <row r="15" spans="1:13" ht="16.5" x14ac:dyDescent="0.2">
      <c r="A15" s="80">
        <v>14</v>
      </c>
      <c r="B15" s="89" t="s">
        <v>65</v>
      </c>
      <c r="C15" s="80">
        <v>504</v>
      </c>
      <c r="D15" s="80" t="s">
        <v>118</v>
      </c>
      <c r="E15" s="82">
        <v>43.756</v>
      </c>
      <c r="F15" s="82">
        <v>6.6</v>
      </c>
      <c r="G15" s="82">
        <v>5.7759999999999998</v>
      </c>
      <c r="H15" s="82">
        <v>4.125</v>
      </c>
      <c r="I15" s="90">
        <f t="shared" si="2"/>
        <v>60.257000000000005</v>
      </c>
      <c r="J15" s="82">
        <f t="shared" si="0"/>
        <v>648.60634800000003</v>
      </c>
      <c r="K15" s="82">
        <f t="shared" si="1"/>
        <v>713.4669828000001</v>
      </c>
      <c r="L15" s="82">
        <v>12750</v>
      </c>
      <c r="M15" s="82">
        <f t="shared" si="3"/>
        <v>8269731</v>
      </c>
    </row>
    <row r="16" spans="1:13" ht="16.5" x14ac:dyDescent="0.2">
      <c r="A16" s="80">
        <v>15</v>
      </c>
      <c r="B16" s="89" t="s">
        <v>66</v>
      </c>
      <c r="C16" s="80">
        <v>601</v>
      </c>
      <c r="D16" s="80" t="s">
        <v>118</v>
      </c>
      <c r="E16" s="82">
        <v>43.69</v>
      </c>
      <c r="F16" s="82">
        <v>6.6</v>
      </c>
      <c r="G16" s="82">
        <v>5.7759999999999998</v>
      </c>
      <c r="H16" s="82">
        <v>4.125</v>
      </c>
      <c r="I16" s="90">
        <f t="shared" si="2"/>
        <v>60.191000000000003</v>
      </c>
      <c r="J16" s="82">
        <f t="shared" si="0"/>
        <v>647.89592400000004</v>
      </c>
      <c r="K16" s="82">
        <f t="shared" si="1"/>
        <v>712.6855164000001</v>
      </c>
      <c r="L16" s="82">
        <v>12750</v>
      </c>
      <c r="M16" s="82">
        <f t="shared" si="3"/>
        <v>8260673</v>
      </c>
    </row>
    <row r="17" spans="1:13" ht="16.5" x14ac:dyDescent="0.2">
      <c r="A17" s="80">
        <v>16</v>
      </c>
      <c r="B17" s="89" t="s">
        <v>66</v>
      </c>
      <c r="C17" s="80">
        <v>602</v>
      </c>
      <c r="D17" s="80" t="s">
        <v>117</v>
      </c>
      <c r="E17" s="82">
        <v>61.52</v>
      </c>
      <c r="F17" s="82">
        <v>4.125</v>
      </c>
      <c r="G17" s="82">
        <v>7.8390000000000004</v>
      </c>
      <c r="H17" s="82">
        <v>4.3499999999999996</v>
      </c>
      <c r="I17" s="90">
        <f t="shared" si="2"/>
        <v>77.834000000000003</v>
      </c>
      <c r="J17" s="82">
        <f t="shared" si="0"/>
        <v>837.80517599999996</v>
      </c>
      <c r="K17" s="82">
        <f t="shared" si="1"/>
        <v>921.58569360000001</v>
      </c>
      <c r="L17" s="82">
        <v>12750</v>
      </c>
      <c r="M17" s="82">
        <f t="shared" si="3"/>
        <v>10682016</v>
      </c>
    </row>
    <row r="18" spans="1:13" ht="16.5" x14ac:dyDescent="0.2">
      <c r="A18" s="80">
        <v>17</v>
      </c>
      <c r="B18" s="89" t="s">
        <v>66</v>
      </c>
      <c r="C18" s="80">
        <v>603</v>
      </c>
      <c r="D18" s="80" t="s">
        <v>117</v>
      </c>
      <c r="E18" s="82">
        <v>61.51</v>
      </c>
      <c r="F18" s="82">
        <v>4.125</v>
      </c>
      <c r="G18" s="82">
        <v>7.8390000000000004</v>
      </c>
      <c r="H18" s="82">
        <v>4.3499999999999996</v>
      </c>
      <c r="I18" s="90">
        <f t="shared" si="2"/>
        <v>77.823999999999984</v>
      </c>
      <c r="J18" s="82">
        <f t="shared" si="0"/>
        <v>837.69753599999979</v>
      </c>
      <c r="K18" s="82">
        <f t="shared" si="1"/>
        <v>921.46728959999984</v>
      </c>
      <c r="L18" s="82">
        <v>12750</v>
      </c>
      <c r="M18" s="82">
        <f t="shared" si="3"/>
        <v>10680644</v>
      </c>
    </row>
    <row r="19" spans="1:13" ht="16.5" x14ac:dyDescent="0.2">
      <c r="A19" s="80">
        <v>18</v>
      </c>
      <c r="B19" s="89" t="s">
        <v>66</v>
      </c>
      <c r="C19" s="80">
        <v>604</v>
      </c>
      <c r="D19" s="80" t="s">
        <v>118</v>
      </c>
      <c r="E19" s="82">
        <v>43.756</v>
      </c>
      <c r="F19" s="82">
        <v>6.6</v>
      </c>
      <c r="G19" s="82">
        <v>5.7759999999999998</v>
      </c>
      <c r="H19" s="82">
        <v>4.125</v>
      </c>
      <c r="I19" s="90">
        <f t="shared" si="2"/>
        <v>60.257000000000005</v>
      </c>
      <c r="J19" s="82">
        <f t="shared" si="0"/>
        <v>648.60634800000003</v>
      </c>
      <c r="K19" s="82">
        <f t="shared" si="1"/>
        <v>713.4669828000001</v>
      </c>
      <c r="L19" s="82">
        <v>12750</v>
      </c>
      <c r="M19" s="82">
        <f t="shared" si="3"/>
        <v>8269731</v>
      </c>
    </row>
    <row r="20" spans="1:13" ht="16.5" x14ac:dyDescent="0.2">
      <c r="A20" s="80">
        <v>19</v>
      </c>
      <c r="B20" s="89" t="s">
        <v>67</v>
      </c>
      <c r="C20" s="80">
        <v>701</v>
      </c>
      <c r="D20" s="80" t="s">
        <v>118</v>
      </c>
      <c r="E20" s="82">
        <v>43.69</v>
      </c>
      <c r="F20" s="82">
        <v>6.6</v>
      </c>
      <c r="G20" s="82">
        <v>5.7759999999999998</v>
      </c>
      <c r="H20" s="82">
        <v>4.125</v>
      </c>
      <c r="I20" s="90">
        <f t="shared" si="2"/>
        <v>60.191000000000003</v>
      </c>
      <c r="J20" s="82">
        <f t="shared" si="0"/>
        <v>647.89592400000004</v>
      </c>
      <c r="K20" s="82">
        <f t="shared" si="1"/>
        <v>712.6855164000001</v>
      </c>
      <c r="L20" s="82">
        <v>12750</v>
      </c>
      <c r="M20" s="82">
        <f t="shared" si="3"/>
        <v>8260673</v>
      </c>
    </row>
    <row r="21" spans="1:13" ht="16.5" x14ac:dyDescent="0.2">
      <c r="A21" s="80">
        <v>20</v>
      </c>
      <c r="B21" s="89" t="s">
        <v>67</v>
      </c>
      <c r="C21" s="80">
        <v>702</v>
      </c>
      <c r="D21" s="80" t="s">
        <v>117</v>
      </c>
      <c r="E21" s="82">
        <v>61.557000000000002</v>
      </c>
      <c r="F21" s="82">
        <v>4.125</v>
      </c>
      <c r="G21" s="82">
        <v>7.9509999999999996</v>
      </c>
      <c r="H21" s="82">
        <v>4.125</v>
      </c>
      <c r="I21" s="90">
        <f t="shared" si="2"/>
        <v>77.757999999999996</v>
      </c>
      <c r="J21" s="82">
        <f t="shared" si="0"/>
        <v>836.98711199999991</v>
      </c>
      <c r="K21" s="82">
        <f t="shared" si="1"/>
        <v>920.68582319999996</v>
      </c>
      <c r="L21" s="82">
        <v>12750</v>
      </c>
      <c r="M21" s="82">
        <f t="shared" si="3"/>
        <v>10671586</v>
      </c>
    </row>
    <row r="22" spans="1:13" ht="16.5" x14ac:dyDescent="0.2">
      <c r="A22" s="80">
        <v>21</v>
      </c>
      <c r="B22" s="89" t="s">
        <v>67</v>
      </c>
      <c r="C22" s="80">
        <v>703</v>
      </c>
      <c r="D22" s="80" t="s">
        <v>117</v>
      </c>
      <c r="E22" s="82">
        <v>61.548000000000002</v>
      </c>
      <c r="F22" s="82">
        <v>4.125</v>
      </c>
      <c r="G22" s="82">
        <v>7.9509999999999996</v>
      </c>
      <c r="H22" s="82">
        <v>4.125</v>
      </c>
      <c r="I22" s="90">
        <f t="shared" si="2"/>
        <v>77.748999999999995</v>
      </c>
      <c r="J22" s="82">
        <f t="shared" si="0"/>
        <v>836.89023599999985</v>
      </c>
      <c r="K22" s="82">
        <f t="shared" si="1"/>
        <v>920.57925959999989</v>
      </c>
      <c r="L22" s="82">
        <v>12750</v>
      </c>
      <c r="M22" s="82">
        <f t="shared" si="3"/>
        <v>10670351</v>
      </c>
    </row>
    <row r="23" spans="1:13" ht="16.5" x14ac:dyDescent="0.2">
      <c r="A23" s="80">
        <v>22</v>
      </c>
      <c r="B23" s="89" t="s">
        <v>67</v>
      </c>
      <c r="C23" s="80">
        <v>704</v>
      </c>
      <c r="D23" s="80" t="s">
        <v>118</v>
      </c>
      <c r="E23" s="82">
        <v>43.756</v>
      </c>
      <c r="F23" s="82">
        <v>6.6</v>
      </c>
      <c r="G23" s="82">
        <v>5.7759999999999998</v>
      </c>
      <c r="H23" s="82">
        <v>4.125</v>
      </c>
      <c r="I23" s="90">
        <f t="shared" si="2"/>
        <v>60.257000000000005</v>
      </c>
      <c r="J23" s="82">
        <f t="shared" si="0"/>
        <v>648.60634800000003</v>
      </c>
      <c r="K23" s="82">
        <f t="shared" si="1"/>
        <v>713.4669828000001</v>
      </c>
      <c r="L23" s="82">
        <v>12750</v>
      </c>
      <c r="M23" s="82">
        <f t="shared" si="3"/>
        <v>8269731</v>
      </c>
    </row>
    <row r="24" spans="1:13" ht="16.5" x14ac:dyDescent="0.2">
      <c r="A24" s="80">
        <v>23</v>
      </c>
      <c r="B24" s="89" t="s">
        <v>68</v>
      </c>
      <c r="C24" s="80">
        <v>801</v>
      </c>
      <c r="D24" s="80" t="s">
        <v>118</v>
      </c>
      <c r="E24" s="82">
        <v>43.69</v>
      </c>
      <c r="F24" s="82">
        <v>6.6</v>
      </c>
      <c r="G24" s="82">
        <v>5.7759999999999998</v>
      </c>
      <c r="H24" s="82">
        <v>4.125</v>
      </c>
      <c r="I24" s="90">
        <f t="shared" si="2"/>
        <v>60.191000000000003</v>
      </c>
      <c r="J24" s="82">
        <f t="shared" si="0"/>
        <v>647.89592400000004</v>
      </c>
      <c r="K24" s="82">
        <f t="shared" si="1"/>
        <v>712.6855164000001</v>
      </c>
      <c r="L24" s="82">
        <v>12750</v>
      </c>
      <c r="M24" s="82">
        <f t="shared" si="3"/>
        <v>8260673</v>
      </c>
    </row>
    <row r="25" spans="1:13" ht="16.5" x14ac:dyDescent="0.2">
      <c r="A25" s="80">
        <v>24</v>
      </c>
      <c r="B25" s="89" t="s">
        <v>68</v>
      </c>
      <c r="C25" s="80">
        <v>802</v>
      </c>
      <c r="D25" s="80" t="s">
        <v>117</v>
      </c>
      <c r="E25" s="82">
        <v>61.52</v>
      </c>
      <c r="F25" s="82">
        <v>4.125</v>
      </c>
      <c r="G25" s="82">
        <v>7.8390000000000004</v>
      </c>
      <c r="H25" s="82">
        <v>4.3499999999999996</v>
      </c>
      <c r="I25" s="90">
        <f t="shared" si="2"/>
        <v>77.834000000000003</v>
      </c>
      <c r="J25" s="82">
        <f t="shared" si="0"/>
        <v>837.80517599999996</v>
      </c>
      <c r="K25" s="82">
        <f t="shared" si="1"/>
        <v>921.58569360000001</v>
      </c>
      <c r="L25" s="82">
        <v>12750</v>
      </c>
      <c r="M25" s="82">
        <f t="shared" si="3"/>
        <v>10682016</v>
      </c>
    </row>
    <row r="26" spans="1:13" ht="16.5" x14ac:dyDescent="0.2">
      <c r="A26" s="80">
        <v>25</v>
      </c>
      <c r="B26" s="89" t="s">
        <v>68</v>
      </c>
      <c r="C26" s="80">
        <v>803</v>
      </c>
      <c r="D26" s="80" t="s">
        <v>117</v>
      </c>
      <c r="E26" s="82">
        <v>61.51</v>
      </c>
      <c r="F26" s="82">
        <v>4.125</v>
      </c>
      <c r="G26" s="82">
        <v>7.8390000000000004</v>
      </c>
      <c r="H26" s="82">
        <v>4.3499999999999996</v>
      </c>
      <c r="I26" s="90">
        <f t="shared" si="2"/>
        <v>77.823999999999984</v>
      </c>
      <c r="J26" s="82">
        <f t="shared" si="0"/>
        <v>837.69753599999979</v>
      </c>
      <c r="K26" s="82">
        <f t="shared" si="1"/>
        <v>921.46728959999984</v>
      </c>
      <c r="L26" s="82">
        <v>12750</v>
      </c>
      <c r="M26" s="82">
        <f t="shared" si="3"/>
        <v>10680644</v>
      </c>
    </row>
    <row r="27" spans="1:13" ht="16.5" x14ac:dyDescent="0.2">
      <c r="A27" s="80">
        <v>26</v>
      </c>
      <c r="B27" s="89" t="s">
        <v>68</v>
      </c>
      <c r="C27" s="80">
        <v>804</v>
      </c>
      <c r="D27" s="80" t="s">
        <v>118</v>
      </c>
      <c r="E27" s="82">
        <v>43.756</v>
      </c>
      <c r="F27" s="82">
        <v>6.6</v>
      </c>
      <c r="G27" s="82">
        <v>5.7759999999999998</v>
      </c>
      <c r="H27" s="82">
        <v>4.125</v>
      </c>
      <c r="I27" s="90">
        <f t="shared" si="2"/>
        <v>60.257000000000005</v>
      </c>
      <c r="J27" s="82">
        <f t="shared" si="0"/>
        <v>648.60634800000003</v>
      </c>
      <c r="K27" s="82">
        <f t="shared" si="1"/>
        <v>713.4669828000001</v>
      </c>
      <c r="L27" s="82">
        <v>12750</v>
      </c>
      <c r="M27" s="82">
        <f t="shared" si="3"/>
        <v>8269731</v>
      </c>
    </row>
    <row r="28" spans="1:13" ht="16.5" x14ac:dyDescent="0.2">
      <c r="A28" s="80">
        <v>27</v>
      </c>
      <c r="B28" s="89" t="s">
        <v>69</v>
      </c>
      <c r="C28" s="80">
        <v>901</v>
      </c>
      <c r="D28" s="80" t="s">
        <v>118</v>
      </c>
      <c r="E28" s="82">
        <v>43.69</v>
      </c>
      <c r="F28" s="82">
        <v>6.6</v>
      </c>
      <c r="G28" s="82">
        <v>5.7759999999999998</v>
      </c>
      <c r="H28" s="82">
        <v>4.125</v>
      </c>
      <c r="I28" s="90">
        <f t="shared" si="2"/>
        <v>60.191000000000003</v>
      </c>
      <c r="J28" s="82">
        <f t="shared" si="0"/>
        <v>647.89592400000004</v>
      </c>
      <c r="K28" s="82">
        <f t="shared" si="1"/>
        <v>712.6855164000001</v>
      </c>
      <c r="L28" s="82">
        <v>12750</v>
      </c>
      <c r="M28" s="82">
        <f t="shared" si="3"/>
        <v>8260673</v>
      </c>
    </row>
    <row r="29" spans="1:13" ht="16.5" x14ac:dyDescent="0.2">
      <c r="A29" s="80">
        <v>28</v>
      </c>
      <c r="B29" s="89" t="s">
        <v>69</v>
      </c>
      <c r="C29" s="80">
        <v>902</v>
      </c>
      <c r="D29" s="80" t="s">
        <v>117</v>
      </c>
      <c r="E29" s="82">
        <v>61.557000000000002</v>
      </c>
      <c r="F29" s="82">
        <v>4.125</v>
      </c>
      <c r="G29" s="82">
        <v>7.9509999999999996</v>
      </c>
      <c r="H29" s="82">
        <v>4.125</v>
      </c>
      <c r="I29" s="90">
        <f t="shared" si="2"/>
        <v>77.757999999999996</v>
      </c>
      <c r="J29" s="82">
        <f t="shared" si="0"/>
        <v>836.98711199999991</v>
      </c>
      <c r="K29" s="82">
        <f t="shared" si="1"/>
        <v>920.68582319999996</v>
      </c>
      <c r="L29" s="82">
        <v>12750</v>
      </c>
      <c r="M29" s="82">
        <f t="shared" si="3"/>
        <v>10671586</v>
      </c>
    </row>
    <row r="30" spans="1:13" ht="16.5" x14ac:dyDescent="0.2">
      <c r="A30" s="80">
        <v>29</v>
      </c>
      <c r="B30" s="89" t="s">
        <v>69</v>
      </c>
      <c r="C30" s="80">
        <v>903</v>
      </c>
      <c r="D30" s="80" t="s">
        <v>117</v>
      </c>
      <c r="E30" s="82">
        <v>61.548000000000002</v>
      </c>
      <c r="F30" s="82">
        <v>4.125</v>
      </c>
      <c r="G30" s="82">
        <v>7.9509999999999996</v>
      </c>
      <c r="H30" s="82">
        <v>4.125</v>
      </c>
      <c r="I30" s="90">
        <f t="shared" si="2"/>
        <v>77.748999999999995</v>
      </c>
      <c r="J30" s="82">
        <f t="shared" si="0"/>
        <v>836.89023599999985</v>
      </c>
      <c r="K30" s="82">
        <f t="shared" si="1"/>
        <v>920.57925959999989</v>
      </c>
      <c r="L30" s="82">
        <v>12750</v>
      </c>
      <c r="M30" s="82">
        <f t="shared" si="3"/>
        <v>10670351</v>
      </c>
    </row>
    <row r="31" spans="1:13" ht="16.5" x14ac:dyDescent="0.2">
      <c r="A31" s="80">
        <v>30</v>
      </c>
      <c r="B31" s="89" t="s">
        <v>69</v>
      </c>
      <c r="C31" s="80">
        <v>904</v>
      </c>
      <c r="D31" s="80" t="s">
        <v>118</v>
      </c>
      <c r="E31" s="82">
        <v>43.756</v>
      </c>
      <c r="F31" s="82">
        <v>6.6</v>
      </c>
      <c r="G31" s="82">
        <v>5.7759999999999998</v>
      </c>
      <c r="H31" s="82">
        <v>4.125</v>
      </c>
      <c r="I31" s="90">
        <f t="shared" si="2"/>
        <v>60.257000000000005</v>
      </c>
      <c r="J31" s="82">
        <f t="shared" si="0"/>
        <v>648.60634800000003</v>
      </c>
      <c r="K31" s="82">
        <f t="shared" si="1"/>
        <v>713.4669828000001</v>
      </c>
      <c r="L31" s="82">
        <v>12750</v>
      </c>
      <c r="M31" s="82">
        <f t="shared" si="3"/>
        <v>8269731</v>
      </c>
    </row>
    <row r="32" spans="1:13" ht="16.5" x14ac:dyDescent="0.2">
      <c r="A32" s="80">
        <v>31</v>
      </c>
      <c r="B32" s="89" t="s">
        <v>70</v>
      </c>
      <c r="C32" s="80">
        <v>1001</v>
      </c>
      <c r="D32" s="80" t="s">
        <v>118</v>
      </c>
      <c r="E32" s="82">
        <v>43.69</v>
      </c>
      <c r="F32" s="82">
        <v>6.6</v>
      </c>
      <c r="G32" s="82">
        <v>5.7759999999999998</v>
      </c>
      <c r="H32" s="82">
        <v>4.125</v>
      </c>
      <c r="I32" s="90">
        <f t="shared" si="2"/>
        <v>60.191000000000003</v>
      </c>
      <c r="J32" s="82">
        <f t="shared" si="0"/>
        <v>647.89592400000004</v>
      </c>
      <c r="K32" s="82">
        <f t="shared" si="1"/>
        <v>712.6855164000001</v>
      </c>
      <c r="L32" s="82">
        <v>12750</v>
      </c>
      <c r="M32" s="82">
        <f t="shared" si="3"/>
        <v>8260673</v>
      </c>
    </row>
    <row r="33" spans="1:13" ht="16.5" x14ac:dyDescent="0.2">
      <c r="A33" s="80">
        <v>32</v>
      </c>
      <c r="B33" s="89" t="s">
        <v>70</v>
      </c>
      <c r="C33" s="80">
        <v>1002</v>
      </c>
      <c r="D33" s="80" t="s">
        <v>117</v>
      </c>
      <c r="E33" s="82">
        <v>61.52</v>
      </c>
      <c r="F33" s="82">
        <v>4.125</v>
      </c>
      <c r="G33" s="82">
        <v>7.8390000000000004</v>
      </c>
      <c r="H33" s="82">
        <v>4.3499999999999996</v>
      </c>
      <c r="I33" s="90">
        <f t="shared" si="2"/>
        <v>77.834000000000003</v>
      </c>
      <c r="J33" s="82">
        <f t="shared" si="0"/>
        <v>837.80517599999996</v>
      </c>
      <c r="K33" s="82">
        <f t="shared" si="1"/>
        <v>921.58569360000001</v>
      </c>
      <c r="L33" s="82">
        <v>12750</v>
      </c>
      <c r="M33" s="82">
        <f t="shared" si="3"/>
        <v>10682016</v>
      </c>
    </row>
    <row r="34" spans="1:13" ht="16.5" x14ac:dyDescent="0.2">
      <c r="A34" s="80">
        <v>33</v>
      </c>
      <c r="B34" s="89" t="s">
        <v>70</v>
      </c>
      <c r="C34" s="80">
        <v>1003</v>
      </c>
      <c r="D34" s="80" t="s">
        <v>117</v>
      </c>
      <c r="E34" s="82">
        <v>61.51</v>
      </c>
      <c r="F34" s="82">
        <v>4.125</v>
      </c>
      <c r="G34" s="82">
        <v>7.8390000000000004</v>
      </c>
      <c r="H34" s="82">
        <v>4.3499999999999996</v>
      </c>
      <c r="I34" s="90">
        <f t="shared" si="2"/>
        <v>77.823999999999984</v>
      </c>
      <c r="J34" s="82">
        <f t="shared" si="0"/>
        <v>837.69753599999979</v>
      </c>
      <c r="K34" s="82">
        <f t="shared" si="1"/>
        <v>921.46728959999984</v>
      </c>
      <c r="L34" s="82">
        <v>12750</v>
      </c>
      <c r="M34" s="82">
        <f t="shared" si="3"/>
        <v>10680644</v>
      </c>
    </row>
    <row r="35" spans="1:13" ht="16.5" x14ac:dyDescent="0.2">
      <c r="A35" s="80">
        <v>34</v>
      </c>
      <c r="B35" s="89" t="s">
        <v>70</v>
      </c>
      <c r="C35" s="80">
        <v>1004</v>
      </c>
      <c r="D35" s="80" t="s">
        <v>118</v>
      </c>
      <c r="E35" s="82">
        <v>43.756</v>
      </c>
      <c r="F35" s="82">
        <v>6.6</v>
      </c>
      <c r="G35" s="82">
        <v>5.7759999999999998</v>
      </c>
      <c r="H35" s="82">
        <v>4.125</v>
      </c>
      <c r="I35" s="90">
        <f t="shared" si="2"/>
        <v>60.257000000000005</v>
      </c>
      <c r="J35" s="82">
        <f t="shared" si="0"/>
        <v>648.60634800000003</v>
      </c>
      <c r="K35" s="82">
        <f t="shared" si="1"/>
        <v>713.4669828000001</v>
      </c>
      <c r="L35" s="82">
        <v>12750</v>
      </c>
      <c r="M35" s="82">
        <f t="shared" si="3"/>
        <v>8269731</v>
      </c>
    </row>
    <row r="36" spans="1:13" ht="16.5" x14ac:dyDescent="0.2">
      <c r="A36" s="80">
        <v>35</v>
      </c>
      <c r="B36" s="89" t="s">
        <v>71</v>
      </c>
      <c r="C36" s="80">
        <v>1101</v>
      </c>
      <c r="D36" s="80" t="s">
        <v>118</v>
      </c>
      <c r="E36" s="82">
        <v>43.69</v>
      </c>
      <c r="F36" s="82">
        <v>6.6</v>
      </c>
      <c r="G36" s="82">
        <v>5.7759999999999998</v>
      </c>
      <c r="H36" s="82">
        <v>4.125</v>
      </c>
      <c r="I36" s="90">
        <f t="shared" si="2"/>
        <v>60.191000000000003</v>
      </c>
      <c r="J36" s="82">
        <f t="shared" si="0"/>
        <v>647.89592400000004</v>
      </c>
      <c r="K36" s="82">
        <f t="shared" si="1"/>
        <v>712.6855164000001</v>
      </c>
      <c r="L36" s="82">
        <v>12750</v>
      </c>
      <c r="M36" s="82">
        <f t="shared" si="3"/>
        <v>8260673</v>
      </c>
    </row>
    <row r="37" spans="1:13" ht="16.5" x14ac:dyDescent="0.2">
      <c r="A37" s="80">
        <v>36</v>
      </c>
      <c r="B37" s="89" t="s">
        <v>71</v>
      </c>
      <c r="C37" s="80">
        <v>1102</v>
      </c>
      <c r="D37" s="80" t="s">
        <v>117</v>
      </c>
      <c r="E37" s="82">
        <v>61.557000000000002</v>
      </c>
      <c r="F37" s="82">
        <v>4.125</v>
      </c>
      <c r="G37" s="82">
        <v>7.9509999999999996</v>
      </c>
      <c r="H37" s="82">
        <v>4.125</v>
      </c>
      <c r="I37" s="90">
        <f t="shared" si="2"/>
        <v>77.757999999999996</v>
      </c>
      <c r="J37" s="82">
        <f t="shared" si="0"/>
        <v>836.98711199999991</v>
      </c>
      <c r="K37" s="82">
        <f t="shared" si="1"/>
        <v>920.68582319999996</v>
      </c>
      <c r="L37" s="82">
        <v>12750</v>
      </c>
      <c r="M37" s="82">
        <f t="shared" si="3"/>
        <v>10671586</v>
      </c>
    </row>
    <row r="38" spans="1:13" ht="16.5" x14ac:dyDescent="0.2">
      <c r="A38" s="80">
        <v>37</v>
      </c>
      <c r="B38" s="89" t="s">
        <v>71</v>
      </c>
      <c r="C38" s="80">
        <v>1103</v>
      </c>
      <c r="D38" s="80" t="s">
        <v>117</v>
      </c>
      <c r="E38" s="82">
        <v>61.548000000000002</v>
      </c>
      <c r="F38" s="82">
        <v>4.125</v>
      </c>
      <c r="G38" s="82">
        <v>7.9509999999999996</v>
      </c>
      <c r="H38" s="82">
        <v>4.125</v>
      </c>
      <c r="I38" s="90">
        <f t="shared" si="2"/>
        <v>77.748999999999995</v>
      </c>
      <c r="J38" s="82">
        <f t="shared" si="0"/>
        <v>836.89023599999985</v>
      </c>
      <c r="K38" s="82">
        <f t="shared" si="1"/>
        <v>920.57925959999989</v>
      </c>
      <c r="L38" s="82">
        <v>12750</v>
      </c>
      <c r="M38" s="82">
        <f t="shared" si="3"/>
        <v>10670351</v>
      </c>
    </row>
    <row r="39" spans="1:13" ht="16.5" x14ac:dyDescent="0.2">
      <c r="A39" s="80">
        <v>38</v>
      </c>
      <c r="B39" s="89" t="s">
        <v>71</v>
      </c>
      <c r="C39" s="80">
        <v>1104</v>
      </c>
      <c r="D39" s="80" t="s">
        <v>118</v>
      </c>
      <c r="E39" s="82">
        <v>43.756</v>
      </c>
      <c r="F39" s="82">
        <v>6.6</v>
      </c>
      <c r="G39" s="82">
        <v>5.7759999999999998</v>
      </c>
      <c r="H39" s="82">
        <v>4.125</v>
      </c>
      <c r="I39" s="90">
        <f t="shared" si="2"/>
        <v>60.257000000000005</v>
      </c>
      <c r="J39" s="82">
        <f t="shared" si="0"/>
        <v>648.60634800000003</v>
      </c>
      <c r="K39" s="82">
        <f t="shared" si="1"/>
        <v>713.4669828000001</v>
      </c>
      <c r="L39" s="82">
        <v>12750</v>
      </c>
      <c r="M39" s="82">
        <f t="shared" si="3"/>
        <v>8269731</v>
      </c>
    </row>
    <row r="40" spans="1:13" ht="16.5" x14ac:dyDescent="0.2">
      <c r="A40" s="80">
        <v>39</v>
      </c>
      <c r="B40" s="89" t="s">
        <v>72</v>
      </c>
      <c r="C40" s="80">
        <v>1201</v>
      </c>
      <c r="D40" s="80" t="s">
        <v>118</v>
      </c>
      <c r="E40" s="82">
        <v>43.69</v>
      </c>
      <c r="F40" s="82">
        <v>6.6</v>
      </c>
      <c r="G40" s="82">
        <v>5.7759999999999998</v>
      </c>
      <c r="H40" s="82">
        <v>4.125</v>
      </c>
      <c r="I40" s="90">
        <f t="shared" si="2"/>
        <v>60.191000000000003</v>
      </c>
      <c r="J40" s="82">
        <f t="shared" si="0"/>
        <v>647.89592400000004</v>
      </c>
      <c r="K40" s="82">
        <f t="shared" si="1"/>
        <v>712.6855164000001</v>
      </c>
      <c r="L40" s="82">
        <v>12750</v>
      </c>
      <c r="M40" s="82">
        <f t="shared" si="3"/>
        <v>8260673</v>
      </c>
    </row>
    <row r="41" spans="1:13" ht="16.5" x14ac:dyDescent="0.2">
      <c r="A41" s="80">
        <v>40</v>
      </c>
      <c r="B41" s="89" t="s">
        <v>72</v>
      </c>
      <c r="C41" s="80">
        <v>1202</v>
      </c>
      <c r="D41" s="80" t="s">
        <v>117</v>
      </c>
      <c r="E41" s="82">
        <v>61.52</v>
      </c>
      <c r="F41" s="82">
        <v>4.125</v>
      </c>
      <c r="G41" s="82">
        <v>7.8390000000000004</v>
      </c>
      <c r="H41" s="82">
        <v>4.3499999999999996</v>
      </c>
      <c r="I41" s="90">
        <f t="shared" si="2"/>
        <v>77.834000000000003</v>
      </c>
      <c r="J41" s="82">
        <f t="shared" si="0"/>
        <v>837.80517599999996</v>
      </c>
      <c r="K41" s="82">
        <f t="shared" si="1"/>
        <v>921.58569360000001</v>
      </c>
      <c r="L41" s="82">
        <v>12750</v>
      </c>
      <c r="M41" s="82">
        <f t="shared" si="3"/>
        <v>10682016</v>
      </c>
    </row>
    <row r="42" spans="1:13" ht="16.5" x14ac:dyDescent="0.2">
      <c r="A42" s="80">
        <v>41</v>
      </c>
      <c r="B42" s="89" t="s">
        <v>72</v>
      </c>
      <c r="C42" s="80">
        <v>1203</v>
      </c>
      <c r="D42" s="80" t="s">
        <v>117</v>
      </c>
      <c r="E42" s="82">
        <v>61.51</v>
      </c>
      <c r="F42" s="82">
        <v>4.125</v>
      </c>
      <c r="G42" s="82">
        <v>7.8390000000000004</v>
      </c>
      <c r="H42" s="82">
        <v>4.3499999999999996</v>
      </c>
      <c r="I42" s="90">
        <f t="shared" si="2"/>
        <v>77.823999999999984</v>
      </c>
      <c r="J42" s="82">
        <f t="shared" si="0"/>
        <v>837.69753599999979</v>
      </c>
      <c r="K42" s="82">
        <f t="shared" si="1"/>
        <v>921.46728959999984</v>
      </c>
      <c r="L42" s="82">
        <v>12750</v>
      </c>
      <c r="M42" s="82">
        <f t="shared" si="3"/>
        <v>10680644</v>
      </c>
    </row>
    <row r="43" spans="1:13" ht="16.5" x14ac:dyDescent="0.2">
      <c r="A43" s="80">
        <v>42</v>
      </c>
      <c r="B43" s="89" t="s">
        <v>72</v>
      </c>
      <c r="C43" s="80">
        <v>1204</v>
      </c>
      <c r="D43" s="80" t="s">
        <v>118</v>
      </c>
      <c r="E43" s="82">
        <v>43.756</v>
      </c>
      <c r="F43" s="82">
        <v>6.6</v>
      </c>
      <c r="G43" s="82">
        <v>5.7759999999999998</v>
      </c>
      <c r="H43" s="82">
        <v>4.125</v>
      </c>
      <c r="I43" s="90">
        <f t="shared" si="2"/>
        <v>60.257000000000005</v>
      </c>
      <c r="J43" s="82">
        <f t="shared" si="0"/>
        <v>648.60634800000003</v>
      </c>
      <c r="K43" s="82">
        <f t="shared" si="1"/>
        <v>713.4669828000001</v>
      </c>
      <c r="L43" s="82">
        <v>12750</v>
      </c>
      <c r="M43" s="82">
        <f t="shared" si="3"/>
        <v>8269731</v>
      </c>
    </row>
    <row r="44" spans="1:13" ht="16.5" x14ac:dyDescent="0.2">
      <c r="A44" s="80">
        <v>43</v>
      </c>
      <c r="B44" s="89" t="s">
        <v>73</v>
      </c>
      <c r="C44" s="80">
        <v>1301</v>
      </c>
      <c r="D44" s="80" t="s">
        <v>118</v>
      </c>
      <c r="E44" s="82">
        <v>43.69</v>
      </c>
      <c r="F44" s="82">
        <v>6.6</v>
      </c>
      <c r="G44" s="82">
        <v>5.7759999999999998</v>
      </c>
      <c r="H44" s="82">
        <v>4.125</v>
      </c>
      <c r="I44" s="90">
        <f t="shared" si="2"/>
        <v>60.191000000000003</v>
      </c>
      <c r="J44" s="82">
        <f t="shared" si="0"/>
        <v>647.89592400000004</v>
      </c>
      <c r="K44" s="82">
        <f t="shared" si="1"/>
        <v>712.6855164000001</v>
      </c>
      <c r="L44" s="82">
        <v>12750</v>
      </c>
      <c r="M44" s="82">
        <f t="shared" si="3"/>
        <v>8260673</v>
      </c>
    </row>
    <row r="45" spans="1:13" ht="16.5" x14ac:dyDescent="0.2">
      <c r="A45" s="80">
        <v>44</v>
      </c>
      <c r="B45" s="89" t="s">
        <v>73</v>
      </c>
      <c r="C45" s="80">
        <v>1302</v>
      </c>
      <c r="D45" s="80" t="s">
        <v>117</v>
      </c>
      <c r="E45" s="82">
        <v>61.557000000000002</v>
      </c>
      <c r="F45" s="82">
        <v>4.125</v>
      </c>
      <c r="G45" s="82">
        <v>7.9509999999999996</v>
      </c>
      <c r="H45" s="82">
        <v>4.125</v>
      </c>
      <c r="I45" s="90">
        <f t="shared" si="2"/>
        <v>77.757999999999996</v>
      </c>
      <c r="J45" s="82">
        <f t="shared" si="0"/>
        <v>836.98711199999991</v>
      </c>
      <c r="K45" s="82">
        <f t="shared" si="1"/>
        <v>920.68582319999996</v>
      </c>
      <c r="L45" s="82">
        <v>12750</v>
      </c>
      <c r="M45" s="82">
        <f t="shared" si="3"/>
        <v>10671586</v>
      </c>
    </row>
    <row r="46" spans="1:13" ht="16.5" x14ac:dyDescent="0.2">
      <c r="A46" s="80">
        <v>45</v>
      </c>
      <c r="B46" s="89" t="s">
        <v>73</v>
      </c>
      <c r="C46" s="80">
        <v>1303</v>
      </c>
      <c r="D46" s="80" t="s">
        <v>117</v>
      </c>
      <c r="E46" s="82">
        <v>61.548000000000002</v>
      </c>
      <c r="F46" s="82">
        <v>4.125</v>
      </c>
      <c r="G46" s="82">
        <v>7.9509999999999996</v>
      </c>
      <c r="H46" s="82">
        <v>4.125</v>
      </c>
      <c r="I46" s="90">
        <f t="shared" si="2"/>
        <v>77.748999999999995</v>
      </c>
      <c r="J46" s="82">
        <f t="shared" si="0"/>
        <v>836.89023599999985</v>
      </c>
      <c r="K46" s="82">
        <f t="shared" si="1"/>
        <v>920.57925959999989</v>
      </c>
      <c r="L46" s="82">
        <v>12750</v>
      </c>
      <c r="M46" s="82">
        <f t="shared" si="3"/>
        <v>10670351</v>
      </c>
    </row>
    <row r="47" spans="1:13" ht="16.5" x14ac:dyDescent="0.2">
      <c r="A47" s="80">
        <v>46</v>
      </c>
      <c r="B47" s="89" t="s">
        <v>73</v>
      </c>
      <c r="C47" s="80">
        <v>1304</v>
      </c>
      <c r="D47" s="80" t="s">
        <v>118</v>
      </c>
      <c r="E47" s="82">
        <v>43.756</v>
      </c>
      <c r="F47" s="82">
        <v>6.6</v>
      </c>
      <c r="G47" s="82">
        <v>5.7759999999999998</v>
      </c>
      <c r="H47" s="82">
        <v>4.125</v>
      </c>
      <c r="I47" s="90">
        <f t="shared" si="2"/>
        <v>60.257000000000005</v>
      </c>
      <c r="J47" s="82">
        <f t="shared" si="0"/>
        <v>648.60634800000003</v>
      </c>
      <c r="K47" s="82">
        <f t="shared" si="1"/>
        <v>713.4669828000001</v>
      </c>
      <c r="L47" s="82">
        <v>12750</v>
      </c>
      <c r="M47" s="82">
        <f t="shared" si="3"/>
        <v>8269731</v>
      </c>
    </row>
    <row r="48" spans="1:13" ht="16.5" x14ac:dyDescent="0.2">
      <c r="A48" s="80">
        <v>47</v>
      </c>
      <c r="B48" s="89" t="s">
        <v>74</v>
      </c>
      <c r="C48" s="80">
        <v>1401</v>
      </c>
      <c r="D48" s="80" t="s">
        <v>118</v>
      </c>
      <c r="E48" s="82">
        <v>43.69</v>
      </c>
      <c r="F48" s="82">
        <v>6.6</v>
      </c>
      <c r="G48" s="82">
        <v>5.7759999999999998</v>
      </c>
      <c r="H48" s="82">
        <v>4.125</v>
      </c>
      <c r="I48" s="90">
        <f t="shared" si="2"/>
        <v>60.191000000000003</v>
      </c>
      <c r="J48" s="82">
        <f t="shared" si="0"/>
        <v>647.89592400000004</v>
      </c>
      <c r="K48" s="82">
        <f t="shared" si="1"/>
        <v>712.6855164000001</v>
      </c>
      <c r="L48" s="82">
        <v>12750</v>
      </c>
      <c r="M48" s="82">
        <f t="shared" si="3"/>
        <v>8260673</v>
      </c>
    </row>
    <row r="49" spans="1:13" ht="16.5" x14ac:dyDescent="0.2">
      <c r="A49" s="80">
        <v>48</v>
      </c>
      <c r="B49" s="89" t="s">
        <v>74</v>
      </c>
      <c r="C49" s="80">
        <v>1402</v>
      </c>
      <c r="D49" s="80" t="s">
        <v>117</v>
      </c>
      <c r="E49" s="82">
        <v>61.52</v>
      </c>
      <c r="F49" s="82">
        <v>4.125</v>
      </c>
      <c r="G49" s="82">
        <v>7.8390000000000004</v>
      </c>
      <c r="H49" s="82">
        <v>4.3499999999999996</v>
      </c>
      <c r="I49" s="90">
        <f t="shared" si="2"/>
        <v>77.834000000000003</v>
      </c>
      <c r="J49" s="82">
        <f t="shared" si="0"/>
        <v>837.80517599999996</v>
      </c>
      <c r="K49" s="82">
        <f t="shared" si="1"/>
        <v>921.58569360000001</v>
      </c>
      <c r="L49" s="82">
        <v>12750</v>
      </c>
      <c r="M49" s="82">
        <f t="shared" si="3"/>
        <v>10682016</v>
      </c>
    </row>
    <row r="50" spans="1:13" ht="16.5" x14ac:dyDescent="0.2">
      <c r="A50" s="80">
        <v>49</v>
      </c>
      <c r="B50" s="89" t="s">
        <v>74</v>
      </c>
      <c r="C50" s="80">
        <v>1403</v>
      </c>
      <c r="D50" s="80" t="s">
        <v>117</v>
      </c>
      <c r="E50" s="82">
        <v>61.51</v>
      </c>
      <c r="F50" s="82">
        <v>4.125</v>
      </c>
      <c r="G50" s="82">
        <v>7.8390000000000004</v>
      </c>
      <c r="H50" s="82">
        <v>4.3499999999999996</v>
      </c>
      <c r="I50" s="90">
        <f t="shared" si="2"/>
        <v>77.823999999999984</v>
      </c>
      <c r="J50" s="82">
        <f t="shared" si="0"/>
        <v>837.69753599999979</v>
      </c>
      <c r="K50" s="82">
        <f t="shared" si="1"/>
        <v>921.46728959999984</v>
      </c>
      <c r="L50" s="82">
        <v>12750</v>
      </c>
      <c r="M50" s="82">
        <f t="shared" si="3"/>
        <v>10680644</v>
      </c>
    </row>
    <row r="51" spans="1:13" ht="16.5" x14ac:dyDescent="0.2">
      <c r="A51" s="80">
        <v>50</v>
      </c>
      <c r="B51" s="89" t="s">
        <v>74</v>
      </c>
      <c r="C51" s="80">
        <v>1404</v>
      </c>
      <c r="D51" s="80" t="s">
        <v>118</v>
      </c>
      <c r="E51" s="82">
        <v>43.756</v>
      </c>
      <c r="F51" s="82">
        <v>6.6</v>
      </c>
      <c r="G51" s="82">
        <v>5.7759999999999998</v>
      </c>
      <c r="H51" s="82">
        <v>4.125</v>
      </c>
      <c r="I51" s="90">
        <f t="shared" si="2"/>
        <v>60.257000000000005</v>
      </c>
      <c r="J51" s="82">
        <f t="shared" si="0"/>
        <v>648.60634800000003</v>
      </c>
      <c r="K51" s="82">
        <f t="shared" si="1"/>
        <v>713.4669828000001</v>
      </c>
      <c r="L51" s="82">
        <v>12750</v>
      </c>
      <c r="M51" s="82">
        <f t="shared" si="3"/>
        <v>8269731</v>
      </c>
    </row>
    <row r="52" spans="1:13" ht="16.5" x14ac:dyDescent="0.2">
      <c r="A52" s="80">
        <v>51</v>
      </c>
      <c r="B52" s="89" t="s">
        <v>75</v>
      </c>
      <c r="C52" s="80">
        <v>1501</v>
      </c>
      <c r="D52" s="80" t="s">
        <v>118</v>
      </c>
      <c r="E52" s="82">
        <v>43.69</v>
      </c>
      <c r="F52" s="82">
        <v>6.6</v>
      </c>
      <c r="G52" s="82">
        <v>5.7759999999999998</v>
      </c>
      <c r="H52" s="82">
        <v>4.125</v>
      </c>
      <c r="I52" s="90">
        <f t="shared" si="2"/>
        <v>60.191000000000003</v>
      </c>
      <c r="J52" s="82">
        <f t="shared" si="0"/>
        <v>647.89592400000004</v>
      </c>
      <c r="K52" s="82">
        <f t="shared" si="1"/>
        <v>712.6855164000001</v>
      </c>
      <c r="L52" s="82">
        <v>12750</v>
      </c>
      <c r="M52" s="82">
        <f t="shared" si="3"/>
        <v>8260673</v>
      </c>
    </row>
    <row r="53" spans="1:13" ht="16.5" x14ac:dyDescent="0.2">
      <c r="A53" s="80">
        <v>52</v>
      </c>
      <c r="B53" s="89" t="s">
        <v>75</v>
      </c>
      <c r="C53" s="80">
        <v>1502</v>
      </c>
      <c r="D53" s="80" t="s">
        <v>117</v>
      </c>
      <c r="E53" s="82">
        <v>61.557000000000002</v>
      </c>
      <c r="F53" s="82">
        <v>4.125</v>
      </c>
      <c r="G53" s="82">
        <v>7.9509999999999996</v>
      </c>
      <c r="H53" s="82">
        <v>4.125</v>
      </c>
      <c r="I53" s="90">
        <f t="shared" si="2"/>
        <v>77.757999999999996</v>
      </c>
      <c r="J53" s="82">
        <f t="shared" si="0"/>
        <v>836.98711199999991</v>
      </c>
      <c r="K53" s="82">
        <f t="shared" si="1"/>
        <v>920.68582319999996</v>
      </c>
      <c r="L53" s="82">
        <v>12750</v>
      </c>
      <c r="M53" s="82">
        <f t="shared" si="3"/>
        <v>10671586</v>
      </c>
    </row>
    <row r="54" spans="1:13" ht="16.5" x14ac:dyDescent="0.2">
      <c r="A54" s="80">
        <v>53</v>
      </c>
      <c r="B54" s="89" t="s">
        <v>75</v>
      </c>
      <c r="C54" s="80">
        <v>1503</v>
      </c>
      <c r="D54" s="80" t="s">
        <v>117</v>
      </c>
      <c r="E54" s="82">
        <v>61.548000000000002</v>
      </c>
      <c r="F54" s="82">
        <v>4.125</v>
      </c>
      <c r="G54" s="82">
        <v>7.9509999999999996</v>
      </c>
      <c r="H54" s="82">
        <v>4.125</v>
      </c>
      <c r="I54" s="90">
        <f t="shared" si="2"/>
        <v>77.748999999999995</v>
      </c>
      <c r="J54" s="82">
        <f t="shared" si="0"/>
        <v>836.89023599999985</v>
      </c>
      <c r="K54" s="82">
        <f t="shared" si="1"/>
        <v>920.57925959999989</v>
      </c>
      <c r="L54" s="82">
        <v>12750</v>
      </c>
      <c r="M54" s="82">
        <f t="shared" si="3"/>
        <v>10670351</v>
      </c>
    </row>
    <row r="55" spans="1:13" ht="16.5" x14ac:dyDescent="0.2">
      <c r="A55" s="80">
        <v>54</v>
      </c>
      <c r="B55" s="89" t="s">
        <v>75</v>
      </c>
      <c r="C55" s="80">
        <v>1504</v>
      </c>
      <c r="D55" s="80" t="s">
        <v>118</v>
      </c>
      <c r="E55" s="82">
        <v>43.756</v>
      </c>
      <c r="F55" s="82">
        <v>6.6</v>
      </c>
      <c r="G55" s="82">
        <v>5.7759999999999998</v>
      </c>
      <c r="H55" s="82">
        <v>4.125</v>
      </c>
      <c r="I55" s="90">
        <f t="shared" si="2"/>
        <v>60.257000000000005</v>
      </c>
      <c r="J55" s="82">
        <f t="shared" si="0"/>
        <v>648.60634800000003</v>
      </c>
      <c r="K55" s="82">
        <f t="shared" si="1"/>
        <v>713.4669828000001</v>
      </c>
      <c r="L55" s="82">
        <v>12750</v>
      </c>
      <c r="M55" s="82">
        <f t="shared" si="3"/>
        <v>8269731</v>
      </c>
    </row>
    <row r="56" spans="1:13" ht="16.5" x14ac:dyDescent="0.2">
      <c r="A56" s="80">
        <v>55</v>
      </c>
      <c r="B56" s="89" t="s">
        <v>76</v>
      </c>
      <c r="C56" s="80">
        <v>1601</v>
      </c>
      <c r="D56" s="80" t="s">
        <v>118</v>
      </c>
      <c r="E56" s="82">
        <v>43.69</v>
      </c>
      <c r="F56" s="82">
        <v>6.6</v>
      </c>
      <c r="G56" s="82">
        <v>5.7759999999999998</v>
      </c>
      <c r="H56" s="82">
        <v>4.125</v>
      </c>
      <c r="I56" s="90">
        <f t="shared" si="2"/>
        <v>60.191000000000003</v>
      </c>
      <c r="J56" s="82">
        <f t="shared" si="0"/>
        <v>647.89592400000004</v>
      </c>
      <c r="K56" s="82">
        <f t="shared" si="1"/>
        <v>712.6855164000001</v>
      </c>
      <c r="L56" s="82">
        <v>12750</v>
      </c>
      <c r="M56" s="82">
        <f t="shared" si="3"/>
        <v>8260673</v>
      </c>
    </row>
    <row r="57" spans="1:13" ht="16.5" x14ac:dyDescent="0.2">
      <c r="A57" s="80">
        <v>56</v>
      </c>
      <c r="B57" s="89" t="s">
        <v>76</v>
      </c>
      <c r="C57" s="80">
        <v>1602</v>
      </c>
      <c r="D57" s="80" t="s">
        <v>117</v>
      </c>
      <c r="E57" s="82">
        <v>61.52</v>
      </c>
      <c r="F57" s="82">
        <v>4.125</v>
      </c>
      <c r="G57" s="82">
        <v>7.8390000000000004</v>
      </c>
      <c r="H57" s="82">
        <v>4.3499999999999996</v>
      </c>
      <c r="I57" s="90">
        <f t="shared" si="2"/>
        <v>77.834000000000003</v>
      </c>
      <c r="J57" s="82">
        <f t="shared" si="0"/>
        <v>837.80517599999996</v>
      </c>
      <c r="K57" s="82">
        <f t="shared" si="1"/>
        <v>921.58569360000001</v>
      </c>
      <c r="L57" s="82">
        <v>12750</v>
      </c>
      <c r="M57" s="82">
        <f t="shared" si="3"/>
        <v>10682016</v>
      </c>
    </row>
    <row r="58" spans="1:13" ht="16.5" x14ac:dyDescent="0.2">
      <c r="A58" s="80">
        <v>57</v>
      </c>
      <c r="B58" s="89" t="s">
        <v>76</v>
      </c>
      <c r="C58" s="80">
        <v>1603</v>
      </c>
      <c r="D58" s="80" t="s">
        <v>117</v>
      </c>
      <c r="E58" s="82">
        <v>61.51</v>
      </c>
      <c r="F58" s="82">
        <v>4.125</v>
      </c>
      <c r="G58" s="82">
        <v>7.8390000000000004</v>
      </c>
      <c r="H58" s="82">
        <v>4.3499999999999996</v>
      </c>
      <c r="I58" s="90">
        <f t="shared" si="2"/>
        <v>77.823999999999984</v>
      </c>
      <c r="J58" s="82">
        <f t="shared" si="0"/>
        <v>837.69753599999979</v>
      </c>
      <c r="K58" s="82">
        <f t="shared" si="1"/>
        <v>921.46728959999984</v>
      </c>
      <c r="L58" s="82">
        <v>12750</v>
      </c>
      <c r="M58" s="82">
        <f t="shared" si="3"/>
        <v>10680644</v>
      </c>
    </row>
    <row r="59" spans="1:13" ht="16.5" x14ac:dyDescent="0.2">
      <c r="A59" s="80">
        <v>58</v>
      </c>
      <c r="B59" s="89" t="s">
        <v>76</v>
      </c>
      <c r="C59" s="80">
        <v>1604</v>
      </c>
      <c r="D59" s="80" t="s">
        <v>118</v>
      </c>
      <c r="E59" s="82">
        <v>43.756</v>
      </c>
      <c r="F59" s="82">
        <v>6.6</v>
      </c>
      <c r="G59" s="82">
        <v>5.7759999999999998</v>
      </c>
      <c r="H59" s="82">
        <v>4.125</v>
      </c>
      <c r="I59" s="90">
        <f t="shared" si="2"/>
        <v>60.257000000000005</v>
      </c>
      <c r="J59" s="82">
        <f t="shared" si="0"/>
        <v>648.60634800000003</v>
      </c>
      <c r="K59" s="82">
        <f t="shared" si="1"/>
        <v>713.4669828000001</v>
      </c>
      <c r="L59" s="82">
        <v>12750</v>
      </c>
      <c r="M59" s="82">
        <f t="shared" si="3"/>
        <v>8269731</v>
      </c>
    </row>
    <row r="60" spans="1:13" ht="16.5" x14ac:dyDescent="0.2">
      <c r="A60" s="157" t="s">
        <v>24</v>
      </c>
      <c r="B60" s="158"/>
      <c r="C60" s="158"/>
      <c r="D60" s="159"/>
      <c r="E60" s="65">
        <f t="shared" ref="E60:J60" si="4">SUM(E2:E59)</f>
        <v>3070.2190000000001</v>
      </c>
      <c r="F60" s="65">
        <f t="shared" si="4"/>
        <v>308.55</v>
      </c>
      <c r="G60" s="65">
        <f t="shared" si="4"/>
        <v>398.46600000000024</v>
      </c>
      <c r="H60" s="65">
        <f t="shared" si="4"/>
        <v>242.84999999999994</v>
      </c>
      <c r="I60" s="65">
        <f t="shared" si="4"/>
        <v>4020.0849999999982</v>
      </c>
      <c r="J60" s="65">
        <f t="shared" si="4"/>
        <v>43272.194940000009</v>
      </c>
      <c r="K60" s="65">
        <f t="shared" ref="K60:M60" si="5">SUM(K2:K59)</f>
        <v>47599.414433999991</v>
      </c>
      <c r="L60" s="65"/>
      <c r="M60" s="65">
        <f t="shared" si="5"/>
        <v>551720495</v>
      </c>
    </row>
  </sheetData>
  <mergeCells count="1">
    <mergeCell ref="A60:D6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A2350-BD98-4589-A903-64F5E618BD56}">
  <dimension ref="A1"/>
  <sheetViews>
    <sheetView workbookViewId="0"/>
  </sheetViews>
  <sheetFormatPr defaultRowHeight="14.2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Summary VCIPL</vt:lpstr>
      <vt:lpstr>Land, Stamp Duty and rent cost</vt:lpstr>
      <vt:lpstr>Approval Charges</vt:lpstr>
      <vt:lpstr>Construction Area Statement</vt:lpstr>
      <vt:lpstr>MIS of Wing C</vt:lpstr>
      <vt:lpstr>Unsold Inventory of Wing C</vt:lpstr>
      <vt:lpstr>MIS of Wing D</vt:lpstr>
      <vt:lpstr>Unsold Inventory of Wing D</vt:lpstr>
      <vt:lpstr>RR Rate</vt:lpstr>
      <vt:lpstr>PPA Final Calculation 18.12.202</vt:lpstr>
      <vt:lpstr>Sheet2</vt:lpstr>
      <vt:lpstr>'PPA Final Calculation 18.12.202'!Print_Titles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Desk-107</dc:creator>
  <cp:lastModifiedBy>Desk</cp:lastModifiedBy>
  <dcterms:created xsi:type="dcterms:W3CDTF">2006-09-16T00:00:00Z</dcterms:created>
  <dcterms:modified xsi:type="dcterms:W3CDTF">2024-02-10T04:45:29Z</dcterms:modified>
</cp:coreProperties>
</file>