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Feburary 2024\ARVIND R YADAV - UCO Bank\"/>
    </mc:Choice>
  </mc:AlternateContent>
  <xr:revisionPtr revIDLastSave="0" documentId="13_ncr:1_{554B9B78-AE05-455E-A9A1-4E410932380B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N36" i="23" l="1"/>
  <c r="M36" i="23"/>
  <c r="M36" i="22"/>
  <c r="L36" i="22"/>
  <c r="L42" i="21"/>
  <c r="K42" i="21"/>
  <c r="N45" i="20"/>
  <c r="M45" i="20"/>
  <c r="G40" i="4"/>
  <c r="G41" i="4"/>
  <c r="G39" i="4"/>
  <c r="G42" i="4" s="1"/>
  <c r="W30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3" i="4"/>
  <c r="Q23" i="4" s="1"/>
  <c r="B23" i="4" s="1"/>
  <c r="C23" i="4" s="1"/>
  <c r="D23" i="4" s="1"/>
  <c r="J23" i="4"/>
  <c r="I23" i="4"/>
  <c r="E23" i="4"/>
  <c r="H23" i="4" s="1"/>
  <c r="A23" i="4"/>
  <c r="P22" i="4"/>
  <c r="Q22" i="4" s="1"/>
  <c r="B22" i="4" s="1"/>
  <c r="C22" i="4" s="1"/>
  <c r="D22" i="4" s="1"/>
  <c r="J22" i="4"/>
  <c r="I22" i="4"/>
  <c r="E22" i="4"/>
  <c r="A22" i="4"/>
  <c r="P21" i="4"/>
  <c r="B21" i="4" s="1"/>
  <c r="C21" i="4" s="1"/>
  <c r="D21" i="4" s="1"/>
  <c r="J21" i="4"/>
  <c r="I21" i="4"/>
  <c r="E21" i="4"/>
  <c r="A21" i="4"/>
  <c r="P7" i="4"/>
  <c r="Q7" i="4" s="1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1" i="4"/>
  <c r="H22" i="4"/>
  <c r="G6" i="4"/>
  <c r="F21" i="4"/>
  <c r="F22" i="4"/>
  <c r="F23" i="4"/>
  <c r="G21" i="4"/>
  <c r="G22" i="4"/>
  <c r="G23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4" i="4"/>
  <c r="Q24" i="4" s="1"/>
  <c r="B24" i="4" s="1"/>
  <c r="C24" i="4" s="1"/>
  <c r="D24" i="4" s="1"/>
  <c r="J24" i="4"/>
  <c r="I24" i="4"/>
  <c r="E24" i="4"/>
  <c r="A24" i="4"/>
  <c r="P20" i="4"/>
  <c r="B20" i="4" s="1"/>
  <c r="C20" i="4" s="1"/>
  <c r="D20" i="4" s="1"/>
  <c r="J20" i="4"/>
  <c r="I20" i="4"/>
  <c r="E20" i="4"/>
  <c r="A20" i="4"/>
  <c r="P19" i="4"/>
  <c r="B19" i="4" s="1"/>
  <c r="C19" i="4" s="1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6" i="4"/>
  <c r="H17" i="4"/>
  <c r="F14" i="4"/>
  <c r="H18" i="4"/>
  <c r="H25" i="4"/>
  <c r="H13" i="4"/>
  <c r="F13" i="4"/>
  <c r="G13" i="4"/>
  <c r="H16" i="4"/>
  <c r="H20" i="4"/>
  <c r="H27" i="4"/>
  <c r="H24" i="4"/>
  <c r="D19" i="4"/>
  <c r="H19" i="4" s="1"/>
  <c r="G19" i="4"/>
  <c r="F16" i="4"/>
  <c r="F17" i="4"/>
  <c r="F18" i="4"/>
  <c r="F19" i="4"/>
  <c r="F20" i="4"/>
  <c r="F24" i="4"/>
  <c r="F25" i="4"/>
  <c r="F26" i="4"/>
  <c r="F27" i="4"/>
  <c r="G16" i="4"/>
  <c r="G18" i="4"/>
  <c r="G20" i="4"/>
  <c r="G24" i="4"/>
  <c r="G25" i="4"/>
  <c r="G26" i="4"/>
  <c r="G27" i="4"/>
  <c r="G17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8" i="4"/>
  <c r="Q38" i="4"/>
  <c r="W48" i="4"/>
  <c r="W32" i="4"/>
  <c r="W35" i="4" s="1"/>
  <c r="W36" i="4" s="1"/>
  <c r="W31" i="4"/>
  <c r="W39" i="4"/>
  <c r="S38" i="4" l="1"/>
  <c r="S39" i="4" s="1"/>
  <c r="S41" i="4" s="1"/>
  <c r="W33" i="4"/>
  <c r="W37" i="4"/>
  <c r="W38" i="4" s="1"/>
  <c r="W41" i="4" s="1"/>
  <c r="W44" i="4" s="1"/>
  <c r="W45" i="4" s="1"/>
  <c r="S40" i="4" l="1"/>
  <c r="W50" i="4" l="1"/>
  <c r="W46" i="4"/>
</calcChain>
</file>

<file path=xl/sharedStrings.xml><?xml version="1.0" encoding="utf-8"?>
<sst xmlns="http://schemas.openxmlformats.org/spreadsheetml/2006/main" count="50" uniqueCount="43">
  <si>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</si>
  <si>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</si>
  <si>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</si>
  <si>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</si>
  <si>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</si>
  <si>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</si>
  <si>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</si>
  <si>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</si>
  <si>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</si>
  <si>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</si>
  <si>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</si>
  <si>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</si>
  <si>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</si>
  <si>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</si>
  <si>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</si>
  <si>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</si>
  <si>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</si>
  <si>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</si>
  <si>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</si>
  <si>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</si>
  <si>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</si>
  <si>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</si>
  <si>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</si>
  <si>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</si>
  <si>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</si>
  <si>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</si>
  <si>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</si>
  <si>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</si>
  <si>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</si>
  <si>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</si>
  <si>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</si>
  <si>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</si>
  <si>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</si>
  <si>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</si>
  <si>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</si>
  <si>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</si>
  <si>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</si>
  <si>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</si>
  <si>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</si>
  <si>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UCO Bank ( Worli Branch ) - ARVIND R YADAV</t>
  </si>
  <si>
    <t>Agree CA</t>
  </si>
  <si>
    <t>Balcony</t>
  </si>
  <si>
    <t>Deck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</si>
</sst>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0" fillId="3" borderId="0" xfId="0" applyFill="1"/>
    <xf numFmtId="0" fontId="1" fillId="3" borderId="0" xfId="0" applyFont="1" applyFill="1"/>
    <xf numFmtId="4" fontId="1" fillId="3" borderId="0" xfId="0" applyNumberFormat="1" applyFont="1" applyFill="1"/>
    <xf numFmtId="4" fontId="0" fillId="3" borderId="0" xfId="0" applyNumberFormat="1" applyFill="1"/>
    <xf numFmtId="0" fontId="0" fillId="2" borderId="0" xfId="0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307310</xdr:colOff>
      <xdr:row>39</xdr:row>
      <xdr:rowOff>96274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32A3968-55FC-419F-A29C-9E88DC020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985710" cy="706857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247650</xdr:colOff>
      <xdr:row>0</xdr:row>
      <xdr:rowOff>0</xdr:rowOff>
    </xdr:from>
    <xdr:to>
      <xdr:col>26</xdr:col>
      <xdr:colOff>240664</xdr:colOff>
      <xdr:row>30</xdr:row>
      <xdr:rowOff>27178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C66BA3-228A-4801-AC9A-1BBCF02D5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66850" y="0"/>
          <a:ext cx="14623414" cy="574217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38100</xdr:colOff>
      <xdr:row>1</xdr:row>
      <xdr:rowOff>70509</xdr:rowOff>
    </xdr:from>
    <xdr:to>
      <xdr:col>26</xdr:col>
      <xdr:colOff>31112</xdr:colOff>
      <xdr:row>30</xdr:row>
      <xdr:rowOff>10514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8B5AEB-CAB8-431B-8E48-E7811DA56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66900" y="261009"/>
          <a:ext cx="14013812" cy="54645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583574</xdr:colOff>
      <xdr:row>38</xdr:row>
      <xdr:rowOff>124693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4B47889-5A42-4C34-9715-27751C37A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61974" cy="62206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402573</xdr:colOff>
      <xdr:row>40</xdr:row>
      <xdr:rowOff>96300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2EDCCF-8EF1-4707-B2C4-E7D9C412D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0973" cy="75258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162969</xdr:colOff>
      <xdr:row>40</xdr:row>
      <xdr:rowOff>77201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4C0DA0-17CD-4259-A303-A73A9BD4E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478169" cy="717332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602626</xdr:colOff>
      <xdr:row>46</xdr:row>
      <xdr:rowOff>29616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BFD557-D76F-47BE-B9B8-77821D75E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1026" cy="745911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22</xdr:col>
      <xdr:colOff>239520</xdr:colOff>
      <xdr:row>46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440DAF-0A11-4F4F-A4D3-FD3833EAE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993120" cy="892617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31</xdr:col>
      <xdr:colOff>2553</xdr:colOff>
      <xdr:row>38</xdr:row>
      <xdr:rowOff>29563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F19B58-8F7A-4724-B0F2-DD955B466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90553" cy="707806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337718</xdr:colOff>
      <xdr:row>7</xdr:row>
      <xdr:rowOff>85725</xdr:rowOff>
    </xdr:from>
    <xdr:to>
      <xdr:col>27</xdr:col>
      <xdr:colOff>31110</xdr:colOff>
      <xdr:row>38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66391A-BA66-48BB-8482-46E9FEBE8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56918" y="1419225"/>
          <a:ext cx="14933392" cy="59436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495300</xdr:colOff>
      <xdr:row>7</xdr:row>
      <xdr:rowOff>47626</xdr:rowOff>
    </xdr:from>
    <xdr:to>
      <xdr:col>22</xdr:col>
      <xdr:colOff>469255</xdr:colOff>
      <xdr:row>32</xdr:row>
      <xdr:rowOff>105330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B0B426-C416-496E-83EF-6D1CDA1A4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4900" y="1381126"/>
          <a:ext cx="12775555" cy="482020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50"/>
  <sheetViews>
    <sheetView tabSelected="1" zoomScaleNormal="100" workbookViewId="0">
      <selection activeCell="U23" sqref="U2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s="1" customFormat="1" ht="36" customHeight="1" x14ac:dyDescent="0.25">
      <c r="A2" s="41" t="s">
        <v>35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1" s="44" customFormat="1" x14ac:dyDescent="0.25">
      <c r="A3" s="45">
        <f t="shared" ref="A3:A14" si="0">N3</f>
        <v>0</v>
      </c>
      <c r="B3" s="45">
        <f t="shared" ref="B3:B14" si="1">Q3</f>
        <v>458</v>
      </c>
      <c r="C3" s="45">
        <f>B3*1.2</f>
        <v>549.6</v>
      </c>
      <c r="D3" s="45">
        <f t="shared" ref="D3:D14" si="2">C3*1.2</f>
        <v>659.52</v>
      </c>
      <c r="E3" s="46">
        <f t="shared" ref="E3:E14" si="3">R3</f>
        <v>4782000</v>
      </c>
      <c r="F3" s="45">
        <f t="shared" ref="F3:F14" si="4">ROUND((E3/B3),0)</f>
        <v>10441</v>
      </c>
      <c r="G3" s="45">
        <f t="shared" ref="G3:G14" si="5">ROUND((E3/C3),0)</f>
        <v>8701</v>
      </c>
      <c r="H3" s="45">
        <f t="shared" ref="H3:H14" si="6">ROUND((E3/D3),0)</f>
        <v>7251</v>
      </c>
      <c r="I3" s="45" t="e">
        <f>#REF!</f>
        <v>#REF!</v>
      </c>
      <c r="J3" s="45">
        <f t="shared" ref="J3:J14" si="7">S3</f>
        <v>0</v>
      </c>
      <c r="O3" s="44">
        <v>0</v>
      </c>
      <c r="P3" s="44">
        <f t="shared" ref="P3:Q14" si="8">O3/1.2</f>
        <v>0</v>
      </c>
      <c r="Q3" s="44">
        <v>458</v>
      </c>
      <c r="R3" s="47">
        <v>4782000</v>
      </c>
    </row>
    <row r="4" spans="1:21" x14ac:dyDescent="0.25">
      <c r="A4" s="4">
        <f t="shared" ref="A4:A9" si="9">N4</f>
        <v>0</v>
      </c>
      <c r="B4" s="4">
        <f t="shared" ref="B4:B9" si="10">Q4</f>
        <v>454</v>
      </c>
      <c r="C4" s="4">
        <f t="shared" ref="C4:C9" si="11">B4*1.2</f>
        <v>544.79999999999995</v>
      </c>
      <c r="D4" s="4">
        <f t="shared" ref="D4:D9" si="12">C4*1.2</f>
        <v>653.75999999999988</v>
      </c>
      <c r="E4" s="5">
        <f t="shared" ref="E4:E9" si="13">R4</f>
        <v>4495000</v>
      </c>
      <c r="F4" s="9">
        <f t="shared" ref="F4:F9" si="14">ROUND((E4/B4),0)</f>
        <v>9901</v>
      </c>
      <c r="G4" s="9">
        <f t="shared" ref="G4:G9" si="15">ROUND((E4/C4),0)</f>
        <v>8251</v>
      </c>
      <c r="H4" s="9">
        <f t="shared" ref="H4:H9" si="16">ROUND((E4/D4),0)</f>
        <v>6876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454</v>
      </c>
      <c r="R4" s="2">
        <v>4495000</v>
      </c>
    </row>
    <row r="5" spans="1:21" x14ac:dyDescent="0.25">
      <c r="A5" s="4">
        <f t="shared" si="9"/>
        <v>0</v>
      </c>
      <c r="B5" s="4">
        <f t="shared" si="10"/>
        <v>454</v>
      </c>
      <c r="C5" s="4">
        <f t="shared" si="11"/>
        <v>544.79999999999995</v>
      </c>
      <c r="D5" s="4">
        <f t="shared" si="12"/>
        <v>653.75999999999988</v>
      </c>
      <c r="E5" s="5">
        <f t="shared" si="13"/>
        <v>4397500</v>
      </c>
      <c r="F5" s="9">
        <f t="shared" si="14"/>
        <v>9686</v>
      </c>
      <c r="G5" s="9">
        <f t="shared" si="15"/>
        <v>8072</v>
      </c>
      <c r="H5" s="9">
        <f t="shared" si="16"/>
        <v>6726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454</v>
      </c>
      <c r="R5" s="2">
        <v>4397500</v>
      </c>
    </row>
    <row r="6" spans="1:21" x14ac:dyDescent="0.25">
      <c r="A6" s="4">
        <f t="shared" si="9"/>
        <v>0</v>
      </c>
      <c r="B6" s="4">
        <f t="shared" si="10"/>
        <v>458</v>
      </c>
      <c r="C6" s="4">
        <f t="shared" si="11"/>
        <v>549.6</v>
      </c>
      <c r="D6" s="4">
        <f t="shared" si="12"/>
        <v>659.52</v>
      </c>
      <c r="E6" s="5">
        <f t="shared" si="13"/>
        <v>4782000</v>
      </c>
      <c r="F6" s="9">
        <f t="shared" si="14"/>
        <v>10441</v>
      </c>
      <c r="G6" s="9">
        <f t="shared" si="15"/>
        <v>8701</v>
      </c>
      <c r="H6" s="9">
        <f t="shared" si="16"/>
        <v>7251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v>458</v>
      </c>
      <c r="R6" s="2">
        <v>4782000</v>
      </c>
    </row>
    <row r="7" spans="1:21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ref="Q7:Q9" si="19">P7/1.2</f>
        <v>0</v>
      </c>
      <c r="R7" s="2">
        <v>0</v>
      </c>
    </row>
    <row r="8" spans="1:21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1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1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1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1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  <c r="U14" s="48"/>
    </row>
    <row r="15" spans="1:21" ht="36.75" customHeight="1" x14ac:dyDescent="0.25">
      <c r="A15" s="41" t="s">
        <v>36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1" x14ac:dyDescent="0.25">
      <c r="A16" s="4">
        <f t="shared" ref="A16:A27" si="32">N16</f>
        <v>0</v>
      </c>
      <c r="B16" s="4">
        <f t="shared" ref="B16:B27" si="33">Q16</f>
        <v>624.16666666666674</v>
      </c>
      <c r="C16" s="4">
        <f t="shared" ref="C16:C27" si="34">B16*1.2</f>
        <v>749.00000000000011</v>
      </c>
      <c r="D16" s="4">
        <f t="shared" ref="D16:D27" si="35">C16*1.2</f>
        <v>898.80000000000007</v>
      </c>
      <c r="E16" s="5">
        <f t="shared" ref="E16:E27" si="36">R16</f>
        <v>5779000</v>
      </c>
      <c r="F16" s="9">
        <f t="shared" ref="F16:F27" si="37">ROUND((E16/B16),0)</f>
        <v>9259</v>
      </c>
      <c r="G16" s="9">
        <f t="shared" ref="G16:G27" si="38">ROUND((E16/C16),0)</f>
        <v>7716</v>
      </c>
      <c r="H16" s="9">
        <f t="shared" ref="H16:H27" si="39">ROUND((E16/D16),0)</f>
        <v>6430</v>
      </c>
      <c r="I16" s="4" t="e">
        <f>#REF!</f>
        <v>#REF!</v>
      </c>
      <c r="J16" s="4">
        <f t="shared" ref="J16:J27" si="40">S16</f>
        <v>0</v>
      </c>
      <c r="O16">
        <v>0</v>
      </c>
      <c r="P16">
        <v>749</v>
      </c>
      <c r="Q16">
        <f t="shared" ref="P16:Q27" si="41">P16/1.2</f>
        <v>624.16666666666674</v>
      </c>
      <c r="R16" s="2">
        <v>5779000</v>
      </c>
    </row>
    <row r="17" spans="1:24" x14ac:dyDescent="0.25">
      <c r="A17" s="4">
        <f t="shared" si="32"/>
        <v>0</v>
      </c>
      <c r="B17" s="4">
        <f t="shared" si="33"/>
        <v>592.5</v>
      </c>
      <c r="C17" s="4">
        <f t="shared" si="34"/>
        <v>711</v>
      </c>
      <c r="D17" s="4">
        <f t="shared" si="35"/>
        <v>853.19999999999993</v>
      </c>
      <c r="E17" s="5">
        <f t="shared" si="36"/>
        <v>5701000</v>
      </c>
      <c r="F17" s="9">
        <f t="shared" si="37"/>
        <v>9622</v>
      </c>
      <c r="G17" s="9">
        <f t="shared" si="38"/>
        <v>8018</v>
      </c>
      <c r="H17" s="9">
        <f t="shared" si="39"/>
        <v>6682</v>
      </c>
      <c r="I17" s="4" t="e">
        <f>#REF!</f>
        <v>#REF!</v>
      </c>
      <c r="J17" s="4">
        <f t="shared" si="40"/>
        <v>0</v>
      </c>
      <c r="O17">
        <v>0</v>
      </c>
      <c r="P17">
        <v>711</v>
      </c>
      <c r="Q17">
        <f t="shared" si="41"/>
        <v>592.5</v>
      </c>
      <c r="R17" s="2">
        <v>5701000</v>
      </c>
    </row>
    <row r="18" spans="1:24" x14ac:dyDescent="0.25">
      <c r="A18" s="4">
        <f t="shared" si="32"/>
        <v>0</v>
      </c>
      <c r="B18" s="4">
        <f t="shared" si="33"/>
        <v>641.66666666666674</v>
      </c>
      <c r="C18" s="4">
        <f t="shared" si="34"/>
        <v>770.00000000000011</v>
      </c>
      <c r="D18" s="4">
        <f t="shared" si="35"/>
        <v>924.00000000000011</v>
      </c>
      <c r="E18" s="5">
        <f t="shared" si="36"/>
        <v>5577000</v>
      </c>
      <c r="F18" s="9">
        <f t="shared" si="37"/>
        <v>8691</v>
      </c>
      <c r="G18" s="9">
        <f t="shared" si="38"/>
        <v>7243</v>
      </c>
      <c r="H18" s="9">
        <f t="shared" si="39"/>
        <v>6036</v>
      </c>
      <c r="I18" s="4" t="e">
        <f>#REF!</f>
        <v>#REF!</v>
      </c>
      <c r="J18" s="4">
        <f t="shared" si="40"/>
        <v>0</v>
      </c>
      <c r="O18">
        <v>0</v>
      </c>
      <c r="P18">
        <v>770</v>
      </c>
      <c r="Q18">
        <f t="shared" si="41"/>
        <v>641.66666666666674</v>
      </c>
      <c r="R18" s="2">
        <v>5577000</v>
      </c>
    </row>
    <row r="19" spans="1:24" x14ac:dyDescent="0.25">
      <c r="A19" s="4">
        <f t="shared" si="32"/>
        <v>0</v>
      </c>
      <c r="B19" s="4">
        <f t="shared" si="33"/>
        <v>454</v>
      </c>
      <c r="C19" s="4">
        <f t="shared" si="34"/>
        <v>544.79999999999995</v>
      </c>
      <c r="D19" s="4">
        <f t="shared" si="35"/>
        <v>653.75999999999988</v>
      </c>
      <c r="E19" s="5">
        <f t="shared" si="36"/>
        <v>6500000</v>
      </c>
      <c r="F19" s="9">
        <f t="shared" si="37"/>
        <v>14317</v>
      </c>
      <c r="G19" s="9">
        <f t="shared" si="38"/>
        <v>11931</v>
      </c>
      <c r="H19" s="9">
        <f t="shared" si="39"/>
        <v>9942</v>
      </c>
      <c r="I19" s="4" t="e">
        <f>#REF!</f>
        <v>#REF!</v>
      </c>
      <c r="J19" s="4">
        <f t="shared" si="40"/>
        <v>0</v>
      </c>
      <c r="O19">
        <v>0</v>
      </c>
      <c r="P19">
        <f t="shared" si="41"/>
        <v>0</v>
      </c>
      <c r="Q19">
        <v>454</v>
      </c>
      <c r="R19" s="2">
        <v>6500000</v>
      </c>
    </row>
    <row r="20" spans="1:24" s="44" customFormat="1" x14ac:dyDescent="0.25">
      <c r="A20" s="45">
        <f t="shared" si="32"/>
        <v>0</v>
      </c>
      <c r="B20" s="45">
        <f t="shared" si="33"/>
        <v>458</v>
      </c>
      <c r="C20" s="45">
        <f t="shared" si="34"/>
        <v>549.6</v>
      </c>
      <c r="D20" s="45">
        <f t="shared" si="35"/>
        <v>659.52</v>
      </c>
      <c r="E20" s="46">
        <f t="shared" si="36"/>
        <v>5500000</v>
      </c>
      <c r="F20" s="45">
        <f t="shared" si="37"/>
        <v>12009</v>
      </c>
      <c r="G20" s="45">
        <f t="shared" si="38"/>
        <v>10007</v>
      </c>
      <c r="H20" s="45">
        <f t="shared" si="39"/>
        <v>8339</v>
      </c>
      <c r="I20" s="45" t="e">
        <f>#REF!</f>
        <v>#REF!</v>
      </c>
      <c r="J20" s="45">
        <f t="shared" si="40"/>
        <v>0</v>
      </c>
      <c r="O20" s="44">
        <v>0</v>
      </c>
      <c r="P20" s="44">
        <f t="shared" si="41"/>
        <v>0</v>
      </c>
      <c r="Q20" s="44">
        <v>458</v>
      </c>
      <c r="R20" s="47">
        <v>5500000</v>
      </c>
    </row>
    <row r="21" spans="1:24" s="44" customFormat="1" x14ac:dyDescent="0.25">
      <c r="A21" s="45">
        <f t="shared" ref="A21:A23" si="42">N21</f>
        <v>0</v>
      </c>
      <c r="B21" s="45">
        <f t="shared" ref="B21:B23" si="43">Q21</f>
        <v>454</v>
      </c>
      <c r="C21" s="45">
        <f t="shared" ref="C21:C23" si="44">B21*1.2</f>
        <v>544.79999999999995</v>
      </c>
      <c r="D21" s="45">
        <f t="shared" ref="D21:D23" si="45">C21*1.2</f>
        <v>653.75999999999988</v>
      </c>
      <c r="E21" s="46">
        <f t="shared" ref="E21:E23" si="46">R21</f>
        <v>5800000</v>
      </c>
      <c r="F21" s="45">
        <f t="shared" ref="F21:F23" si="47">ROUND((E21/B21),0)</f>
        <v>12775</v>
      </c>
      <c r="G21" s="45">
        <f t="shared" ref="G21:G23" si="48">ROUND((E21/C21),0)</f>
        <v>10646</v>
      </c>
      <c r="H21" s="45">
        <f t="shared" ref="H21:H23" si="49">ROUND((E21/D21),0)</f>
        <v>8872</v>
      </c>
      <c r="I21" s="45" t="e">
        <f>#REF!</f>
        <v>#REF!</v>
      </c>
      <c r="J21" s="45">
        <f t="shared" ref="J21:J23" si="50">S21</f>
        <v>0</v>
      </c>
      <c r="O21" s="44">
        <v>0</v>
      </c>
      <c r="P21" s="44">
        <f t="shared" ref="P21:P23" si="51">O21/1.2</f>
        <v>0</v>
      </c>
      <c r="Q21" s="44">
        <v>454</v>
      </c>
      <c r="R21" s="47">
        <v>5800000</v>
      </c>
    </row>
    <row r="22" spans="1:24" x14ac:dyDescent="0.25">
      <c r="A22" s="4">
        <f t="shared" si="42"/>
        <v>0</v>
      </c>
      <c r="B22" s="4">
        <f t="shared" si="43"/>
        <v>0</v>
      </c>
      <c r="C22" s="4">
        <f t="shared" si="44"/>
        <v>0</v>
      </c>
      <c r="D22" s="4">
        <f t="shared" si="45"/>
        <v>0</v>
      </c>
      <c r="E22" s="5">
        <f t="shared" si="46"/>
        <v>0</v>
      </c>
      <c r="F22" s="9" t="e">
        <f t="shared" si="47"/>
        <v>#DIV/0!</v>
      </c>
      <c r="G22" s="9" t="e">
        <f t="shared" si="48"/>
        <v>#DIV/0!</v>
      </c>
      <c r="H22" s="9" t="e">
        <f t="shared" si="49"/>
        <v>#DIV/0!</v>
      </c>
      <c r="I22" s="4" t="e">
        <f>#REF!</f>
        <v>#REF!</v>
      </c>
      <c r="J22" s="4">
        <f t="shared" si="50"/>
        <v>0</v>
      </c>
      <c r="O22">
        <v>0</v>
      </c>
      <c r="P22">
        <f t="shared" si="51"/>
        <v>0</v>
      </c>
      <c r="Q22">
        <f t="shared" ref="Q22:Q23" si="52">P22/1.2</f>
        <v>0</v>
      </c>
      <c r="R22" s="2">
        <v>0</v>
      </c>
      <c r="U22" s="44"/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32"/>
        <v>0</v>
      </c>
      <c r="B24" s="4">
        <f t="shared" si="33"/>
        <v>0</v>
      </c>
      <c r="C24" s="4">
        <f t="shared" si="34"/>
        <v>0</v>
      </c>
      <c r="D24" s="4">
        <f t="shared" si="35"/>
        <v>0</v>
      </c>
      <c r="E24" s="5">
        <f t="shared" si="36"/>
        <v>0</v>
      </c>
      <c r="F24" s="9" t="e">
        <f t="shared" si="37"/>
        <v>#DIV/0!</v>
      </c>
      <c r="G24" s="9" t="e">
        <f t="shared" si="38"/>
        <v>#DIV/0!</v>
      </c>
      <c r="H24" s="9" t="e">
        <f t="shared" si="39"/>
        <v>#DIV/0!</v>
      </c>
      <c r="I24" s="4" t="e">
        <f>#REF!</f>
        <v>#REF!</v>
      </c>
      <c r="J24" s="4">
        <f t="shared" si="40"/>
        <v>0</v>
      </c>
      <c r="O24">
        <v>0</v>
      </c>
      <c r="P24">
        <f t="shared" si="41"/>
        <v>0</v>
      </c>
      <c r="Q24">
        <f t="shared" si="41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34"/>
        <v>0</v>
      </c>
      <c r="D25" s="4">
        <f t="shared" si="35"/>
        <v>0</v>
      </c>
      <c r="E25" s="5">
        <f t="shared" si="36"/>
        <v>0</v>
      </c>
      <c r="F25" s="9" t="e">
        <f t="shared" si="37"/>
        <v>#DIV/0!</v>
      </c>
      <c r="G25" s="9" t="e">
        <f t="shared" si="38"/>
        <v>#DIV/0!</v>
      </c>
      <c r="H25" s="9" t="e">
        <f t="shared" si="39"/>
        <v>#DIV/0!</v>
      </c>
      <c r="I25" s="4" t="e">
        <f>#REF!</f>
        <v>#REF!</v>
      </c>
      <c r="J25" s="4">
        <f t="shared" si="40"/>
        <v>0</v>
      </c>
      <c r="O25">
        <v>0</v>
      </c>
      <c r="P25">
        <f t="shared" si="41"/>
        <v>0</v>
      </c>
      <c r="Q25">
        <f t="shared" si="41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34"/>
        <v>0</v>
      </c>
      <c r="D26" s="4">
        <f t="shared" si="35"/>
        <v>0</v>
      </c>
      <c r="E26" s="5">
        <f t="shared" si="36"/>
        <v>0</v>
      </c>
      <c r="F26" s="9" t="e">
        <f t="shared" si="37"/>
        <v>#DIV/0!</v>
      </c>
      <c r="G26" s="9" t="e">
        <f t="shared" si="38"/>
        <v>#DIV/0!</v>
      </c>
      <c r="H26" s="9" t="e">
        <f t="shared" si="39"/>
        <v>#DIV/0!</v>
      </c>
      <c r="I26" s="4" t="e">
        <f>#REF!</f>
        <v>#REF!</v>
      </c>
      <c r="J26" s="4">
        <f t="shared" si="40"/>
        <v>0</v>
      </c>
      <c r="O26">
        <v>0</v>
      </c>
      <c r="P26">
        <f t="shared" si="41"/>
        <v>0</v>
      </c>
      <c r="Q26">
        <f t="shared" si="41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34"/>
        <v>0</v>
      </c>
      <c r="D27" s="4">
        <f t="shared" si="35"/>
        <v>0</v>
      </c>
      <c r="E27" s="5">
        <f t="shared" si="36"/>
        <v>0</v>
      </c>
      <c r="F27" s="9" t="e">
        <f t="shared" si="37"/>
        <v>#DIV/0!</v>
      </c>
      <c r="G27" s="9" t="e">
        <f t="shared" si="38"/>
        <v>#DIV/0!</v>
      </c>
      <c r="H27" s="9" t="e">
        <f t="shared" si="39"/>
        <v>#DIV/0!</v>
      </c>
      <c r="I27" s="4" t="e">
        <f>#REF!</f>
        <v>#REF!</v>
      </c>
      <c r="J27" s="4">
        <f t="shared" si="40"/>
        <v>0</v>
      </c>
      <c r="O27">
        <v>0</v>
      </c>
      <c r="P27">
        <f t="shared" si="41"/>
        <v>0</v>
      </c>
      <c r="Q27">
        <f t="shared" si="41"/>
        <v>0</v>
      </c>
      <c r="R27" s="2">
        <v>0</v>
      </c>
    </row>
    <row r="28" spans="1:24" ht="15.75" x14ac:dyDescent="0.25">
      <c r="U28" s="17" t="s">
        <v>13</v>
      </c>
      <c r="V28" s="18"/>
      <c r="W28" s="19">
        <v>10500</v>
      </c>
      <c r="X28" s="20" t="s">
        <v>38</v>
      </c>
    </row>
    <row r="29" spans="1:24" ht="38.25" customHeight="1" x14ac:dyDescent="0.25">
      <c r="S29" s="10"/>
      <c r="T29" s="10"/>
      <c r="U29" s="21" t="s">
        <v>14</v>
      </c>
      <c r="V29" s="18"/>
      <c r="W29" s="19">
        <v>2500</v>
      </c>
      <c r="X29" s="22"/>
    </row>
    <row r="30" spans="1:24" ht="15.75" x14ac:dyDescent="0.25">
      <c r="S30" s="10"/>
      <c r="T30" s="10"/>
      <c r="U30" s="17" t="s">
        <v>15</v>
      </c>
      <c r="V30" s="18"/>
      <c r="W30" s="19">
        <f>W28-W29</f>
        <v>8000</v>
      </c>
      <c r="X30" s="22"/>
    </row>
    <row r="31" spans="1:24" ht="15.75" x14ac:dyDescent="0.25">
      <c r="G31" s="6"/>
      <c r="H31" s="6"/>
      <c r="S31" s="10"/>
      <c r="T31" s="10"/>
      <c r="U31" s="17" t="s">
        <v>16</v>
      </c>
      <c r="V31" s="18"/>
      <c r="W31" s="19">
        <f>W29</f>
        <v>2500</v>
      </c>
      <c r="X31" s="22"/>
    </row>
    <row r="32" spans="1:24" ht="15.75" x14ac:dyDescent="0.25">
      <c r="S32" s="10"/>
      <c r="T32" s="10"/>
      <c r="U32" s="17" t="s">
        <v>17</v>
      </c>
      <c r="V32" s="23"/>
      <c r="W32" s="24">
        <f>X32-X33</f>
        <v>0</v>
      </c>
      <c r="X32" s="25">
        <v>2024</v>
      </c>
    </row>
    <row r="33" spans="5:24" ht="15.75" x14ac:dyDescent="0.25">
      <c r="S33" s="10"/>
      <c r="T33" s="10"/>
      <c r="U33" s="17" t="s">
        <v>18</v>
      </c>
      <c r="V33" s="23"/>
      <c r="W33" s="24">
        <f>W34-W32</f>
        <v>60</v>
      </c>
      <c r="X33" s="24">
        <v>2024</v>
      </c>
    </row>
    <row r="34" spans="5:24" ht="15.75" x14ac:dyDescent="0.25">
      <c r="S34" s="10"/>
      <c r="T34" s="10"/>
      <c r="U34" s="17" t="s">
        <v>19</v>
      </c>
      <c r="V34" s="23"/>
      <c r="W34" s="24">
        <v>60</v>
      </c>
      <c r="X34" s="24"/>
    </row>
    <row r="35" spans="5:24" ht="39" customHeight="1" x14ac:dyDescent="0.25">
      <c r="P35" s="42" t="s">
        <v>39</v>
      </c>
      <c r="Q35" s="42"/>
      <c r="R35" s="42"/>
      <c r="S35" s="42"/>
      <c r="T35" s="43"/>
      <c r="U35" s="21" t="s">
        <v>20</v>
      </c>
      <c r="V35" s="23"/>
      <c r="W35" s="24">
        <f>90*W32/W34</f>
        <v>0</v>
      </c>
      <c r="X35" s="24"/>
    </row>
    <row r="36" spans="5:24" ht="15.75" x14ac:dyDescent="0.25">
      <c r="U36" s="17"/>
      <c r="V36" s="26"/>
      <c r="W36" s="27">
        <f>W35%</f>
        <v>0</v>
      </c>
      <c r="X36" s="27"/>
    </row>
    <row r="37" spans="5:24" ht="15.75" x14ac:dyDescent="0.25">
      <c r="P37" s="14" t="s">
        <v>30</v>
      </c>
      <c r="Q37" s="14" t="s">
        <v>31</v>
      </c>
      <c r="R37" s="14" t="s">
        <v>32</v>
      </c>
      <c r="S37" s="14" t="s">
        <v>33</v>
      </c>
      <c r="T37" s="12"/>
      <c r="U37" s="17" t="s">
        <v>21</v>
      </c>
      <c r="V37" s="18"/>
      <c r="W37" s="19">
        <f>W31*W36</f>
        <v>0</v>
      </c>
      <c r="X37" s="22"/>
    </row>
    <row r="38" spans="5:24" ht="15.75" x14ac:dyDescent="0.25">
      <c r="Q38">
        <f>N26</f>
        <v>0</v>
      </c>
      <c r="R38" s="15">
        <f>N24</f>
        <v>0</v>
      </c>
      <c r="S38" s="15">
        <f>R38*Q38</f>
        <v>0</v>
      </c>
      <c r="U38" s="17" t="s">
        <v>22</v>
      </c>
      <c r="V38" s="18"/>
      <c r="W38" s="19">
        <f>W31-W37</f>
        <v>2500</v>
      </c>
      <c r="X38" s="22"/>
    </row>
    <row r="39" spans="5:24" ht="15.75" x14ac:dyDescent="0.25">
      <c r="E39" t="s">
        <v>40</v>
      </c>
      <c r="F39" s="7">
        <v>32.94</v>
      </c>
      <c r="G39">
        <f>F39*10.764</f>
        <v>354.56615999999997</v>
      </c>
      <c r="R39" s="6" t="s">
        <v>33</v>
      </c>
      <c r="S39" s="16">
        <f>SUM(S38:S38)</f>
        <v>0</v>
      </c>
      <c r="U39" s="17" t="s">
        <v>15</v>
      </c>
      <c r="V39" s="18"/>
      <c r="W39" s="19">
        <f>W30</f>
        <v>8000</v>
      </c>
      <c r="X39" s="22"/>
    </row>
    <row r="40" spans="5:24" ht="15.75" x14ac:dyDescent="0.25">
      <c r="E40" t="s">
        <v>41</v>
      </c>
      <c r="F40" s="7">
        <v>3.65</v>
      </c>
      <c r="G40">
        <f t="shared" ref="G40:G41" si="53">F40*10.764</f>
        <v>39.288599999999995</v>
      </c>
      <c r="R40" s="6" t="s">
        <v>24</v>
      </c>
      <c r="S40" s="16">
        <f>S39*90%</f>
        <v>0</v>
      </c>
      <c r="U40" s="23"/>
      <c r="V40" s="18"/>
      <c r="W40" s="19"/>
      <c r="X40" s="22"/>
    </row>
    <row r="41" spans="5:24" ht="15.75" x14ac:dyDescent="0.25">
      <c r="E41" t="s">
        <v>42</v>
      </c>
      <c r="F41" s="7">
        <v>5.96</v>
      </c>
      <c r="G41">
        <f t="shared" si="53"/>
        <v>64.153439999999989</v>
      </c>
      <c r="R41" s="6" t="s">
        <v>34</v>
      </c>
      <c r="S41" s="16">
        <f>S39*80%</f>
        <v>0</v>
      </c>
      <c r="U41" s="28" t="s">
        <v>23</v>
      </c>
      <c r="V41" s="29"/>
      <c r="W41" s="20">
        <f>W39+W38</f>
        <v>10500</v>
      </c>
      <c r="X41" s="22"/>
    </row>
    <row r="42" spans="5:24" ht="15.75" x14ac:dyDescent="0.25">
      <c r="G42">
        <f>SUM(G39:G41)</f>
        <v>458.00819999999993</v>
      </c>
      <c r="S42" s="10"/>
      <c r="T42" s="10"/>
      <c r="U42" s="23"/>
      <c r="V42" s="23"/>
      <c r="W42" s="24"/>
      <c r="X42" s="24"/>
    </row>
    <row r="43" spans="5:24" ht="15.75" x14ac:dyDescent="0.25">
      <c r="S43" s="10"/>
      <c r="T43" s="10"/>
      <c r="U43" s="28" t="s">
        <v>37</v>
      </c>
      <c r="V43" s="30"/>
      <c r="W43" s="25">
        <v>458</v>
      </c>
      <c r="X43" s="24"/>
    </row>
    <row r="44" spans="5:24" ht="15.75" x14ac:dyDescent="0.25">
      <c r="P44" s="13" t="s">
        <v>29</v>
      </c>
      <c r="S44" s="10"/>
      <c r="T44" s="11"/>
      <c r="U44" s="17" t="s">
        <v>33</v>
      </c>
      <c r="V44" s="31"/>
      <c r="W44" s="32">
        <f>W41*W43+X45</f>
        <v>4809000</v>
      </c>
      <c r="X44" s="33"/>
    </row>
    <row r="45" spans="5:24" ht="15.75" x14ac:dyDescent="0.25">
      <c r="S45" s="11"/>
      <c r="T45" s="10"/>
      <c r="U45" s="17" t="s">
        <v>24</v>
      </c>
      <c r="V45" s="23"/>
      <c r="W45" s="34">
        <f>W44*0.9</f>
        <v>4328100</v>
      </c>
      <c r="X45" s="35"/>
    </row>
    <row r="46" spans="5:24" ht="15.75" x14ac:dyDescent="0.25">
      <c r="S46" s="10"/>
      <c r="T46" s="10"/>
      <c r="U46" s="17" t="s">
        <v>25</v>
      </c>
      <c r="V46" s="23"/>
      <c r="W46" s="34">
        <f>W44*0.8</f>
        <v>3847200</v>
      </c>
      <c r="X46" s="34"/>
    </row>
    <row r="47" spans="5:24" ht="15.75" x14ac:dyDescent="0.25">
      <c r="O47" s="10"/>
      <c r="P47" s="10"/>
      <c r="Q47" s="10"/>
      <c r="R47" s="10"/>
      <c r="S47" s="10"/>
      <c r="T47" s="10"/>
      <c r="U47" s="17"/>
      <c r="V47" s="23"/>
      <c r="W47" s="36"/>
      <c r="X47" s="24"/>
    </row>
    <row r="48" spans="5:24" ht="15.75" x14ac:dyDescent="0.25">
      <c r="U48" s="37" t="s">
        <v>26</v>
      </c>
      <c r="V48" s="38"/>
      <c r="W48" s="39">
        <f>W29*W43</f>
        <v>1145000</v>
      </c>
      <c r="X48" s="39"/>
    </row>
    <row r="49" spans="21:24" ht="15.75" x14ac:dyDescent="0.25">
      <c r="U49" s="17" t="s">
        <v>27</v>
      </c>
      <c r="V49" s="23"/>
      <c r="W49" s="36"/>
      <c r="X49" s="36"/>
    </row>
    <row r="50" spans="21:24" ht="15.75" x14ac:dyDescent="0.25">
      <c r="U50" s="40" t="s">
        <v>28</v>
      </c>
      <c r="V50" s="36"/>
      <c r="W50" s="34">
        <f>W44*0.025/12</f>
        <v>10018.75</v>
      </c>
      <c r="X50" s="34"/>
    </row>
  </sheetData>
  <mergeCells count="3">
    <mergeCell ref="A15:R15"/>
    <mergeCell ref="A2:R2"/>
    <mergeCell ref="P35:T35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K39:L42"/>
  <sheetViews>
    <sheetView topLeftCell="A10" zoomScaleNormal="100" workbookViewId="0">
      <selection activeCell="L42" sqref="L42"/>
    </sheetView>
  </sheetViews>
  <sheetFormatPr defaultRowHeight="15" x14ac:dyDescent="0.25"/>
  <sheetData>
    <row r="39" spans="11:12" x14ac:dyDescent="0.25">
      <c r="K39">
        <v>32.67</v>
      </c>
    </row>
    <row r="40" spans="11:12" x14ac:dyDescent="0.25">
      <c r="K40">
        <v>3.63</v>
      </c>
    </row>
    <row r="41" spans="11:12" x14ac:dyDescent="0.25">
      <c r="K41">
        <v>5.89</v>
      </c>
    </row>
    <row r="42" spans="11:12" x14ac:dyDescent="0.25">
      <c r="K42">
        <f>SUM(K39:K41)</f>
        <v>42.190000000000005</v>
      </c>
      <c r="L42">
        <f>K42*10.764</f>
        <v>454.13316000000003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L33:M36"/>
  <sheetViews>
    <sheetView workbookViewId="0">
      <selection activeCell="P35" sqref="P35"/>
    </sheetView>
  </sheetViews>
  <sheetFormatPr defaultRowHeight="15" x14ac:dyDescent="0.25"/>
  <sheetData>
    <row r="33" spans="12:13" x14ac:dyDescent="0.25">
      <c r="L33">
        <v>32.67</v>
      </c>
    </row>
    <row r="34" spans="12:13" x14ac:dyDescent="0.25">
      <c r="L34">
        <v>3.63</v>
      </c>
    </row>
    <row r="35" spans="12:13" x14ac:dyDescent="0.25">
      <c r="L35">
        <v>5.89</v>
      </c>
    </row>
    <row r="36" spans="12:13" x14ac:dyDescent="0.25">
      <c r="L36">
        <f>SUM(L33:L35)</f>
        <v>42.190000000000005</v>
      </c>
      <c r="M36">
        <f>L36*10.764</f>
        <v>454.13316000000003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M33:N36"/>
  <sheetViews>
    <sheetView topLeftCell="A2" workbookViewId="0">
      <selection activeCell="O35" sqref="O35"/>
    </sheetView>
  </sheetViews>
  <sheetFormatPr defaultRowHeight="15" x14ac:dyDescent="0.25"/>
  <sheetData>
    <row r="33" spans="13:14" x14ac:dyDescent="0.25">
      <c r="M33">
        <v>32.94</v>
      </c>
    </row>
    <row r="34" spans="13:14" x14ac:dyDescent="0.25">
      <c r="M34">
        <v>3.65</v>
      </c>
    </row>
    <row r="35" spans="13:14" x14ac:dyDescent="0.25">
      <c r="M35">
        <v>5.96</v>
      </c>
    </row>
    <row r="36" spans="13:14" x14ac:dyDescent="0.25">
      <c r="M36">
        <f>SUM(M33:M35)</f>
        <v>42.55</v>
      </c>
      <c r="N36">
        <f>M36*10.764</f>
        <v>458.00819999999993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0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M42:N45"/>
  <sheetViews>
    <sheetView topLeftCell="A10" zoomScaleNormal="100" workbookViewId="0">
      <selection activeCell="N46" sqref="N46"/>
    </sheetView>
  </sheetViews>
  <sheetFormatPr defaultRowHeight="15" x14ac:dyDescent="0.25"/>
  <sheetData>
    <row r="42" spans="13:14" x14ac:dyDescent="0.25">
      <c r="M42">
        <v>32.94</v>
      </c>
    </row>
    <row r="43" spans="13:14" x14ac:dyDescent="0.25">
      <c r="M43">
        <v>3.65</v>
      </c>
    </row>
    <row r="44" spans="13:14" x14ac:dyDescent="0.25">
      <c r="M44">
        <v>5.96</v>
      </c>
    </row>
    <row r="45" spans="13:14" x14ac:dyDescent="0.25">
      <c r="M45">
        <f>SUM(M42:M44)</f>
        <v>42.55</v>
      </c>
      <c r="N45">
        <f>M45*10.764</f>
        <v>458.00819999999993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2024-02-12T05:01:43Z</dcterms:modified>
</cp:coreProperties>
</file>