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shant P. Pathari\"/>
    </mc:Choice>
  </mc:AlternateContent>
  <xr:revisionPtr revIDLastSave="0" documentId="13_ncr:1_{87E8D34D-0FDD-4942-A9A3-D623F0CC403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38" i="4" l="1"/>
  <c r="N38" i="4" l="1"/>
  <c r="N34" i="4"/>
  <c r="N27" i="4"/>
  <c r="N28" i="4"/>
  <c r="N29" i="4"/>
  <c r="N30" i="4"/>
  <c r="N31" i="4"/>
  <c r="N32" i="4"/>
  <c r="N33" i="4"/>
  <c r="N35" i="4"/>
  <c r="N36" i="4"/>
  <c r="N37" i="4"/>
  <c r="N26" i="4"/>
  <c r="Q3" i="4" l="1"/>
  <c r="S3" i="4"/>
  <c r="I20" i="4"/>
  <c r="I19" i="4"/>
  <c r="H23" i="4"/>
  <c r="Q29" i="4"/>
  <c r="Q28" i="4"/>
  <c r="Q27" i="4"/>
  <c r="R25" i="4"/>
  <c r="I18" i="4"/>
  <c r="Q23" i="4"/>
  <c r="H21" i="4"/>
  <c r="Q12" i="4" l="1"/>
  <c r="P12" i="4"/>
  <c r="P11" i="4"/>
  <c r="Q11" i="4" s="1"/>
  <c r="Q10" i="4"/>
  <c r="P10" i="4"/>
  <c r="P9" i="4"/>
  <c r="Q9" i="4" s="1"/>
  <c r="Q8" i="4"/>
  <c r="P8" i="4"/>
  <c r="Q7" i="4"/>
  <c r="Q6" i="4"/>
  <c r="P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<sst xmlns="http://schemas.openxmlformats.org/spreadsheetml/2006/main" count="38" uniqueCount="32">
  <si>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</si>
  <si>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</si>
  <si>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</si>
  <si>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</si>
  <si>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</si>
  <si>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</si>
  <si>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</si>
  <si>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</si>
  <si>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</si>
  <si>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</si>
  <si>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</si>
  <si>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</si>
  <si>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</si>
  <si>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203, 2nd floor, A Wing Renaissance Tweins, panvel</t>
  </si>
  <si>
    <t>ca</t>
  </si>
  <si>
    <t>terrace</t>
  </si>
  <si>
    <t>index II</t>
  </si>
  <si>
    <t>rate</t>
  </si>
  <si>
    <t>fmv</t>
  </si>
  <si>
    <t>mca</t>
  </si>
  <si>
    <t>bua</t>
  </si>
  <si>
    <t xml:space="preserve">previuos report  - 2017 </t>
  </si>
  <si>
    <t>sa</t>
  </si>
  <si>
    <t>rate on sa</t>
  </si>
  <si>
    <t>oc - 2015</t>
  </si>
  <si>
    <t>sold out</t>
  </si>
  <si>
    <t>21.12.23</t>
  </si>
  <si>
    <t>.</t>
  </si>
  <si>
    <t>loan - 80 lakhs</t>
  </si>
  <si>
    <t>1.1 to 1.5 cr</t>
  </si>
  <si>
    <t>Weightage Remark</t>
  </si>
  <si>
    <t>wrong given by engineer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</si>
</sst>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515783</xdr:colOff>
      <xdr:row>47</xdr:row>
      <xdr:rowOff>58344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39B418-62B5-47FB-B786-E69F6CB0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69383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487289</xdr:colOff>
      <xdr:row>23</xdr:row>
      <xdr:rowOff>86189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AD53C-508B-4FDA-AA23-4AD528D1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850489" cy="3324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2C92D-0947-46BC-9FE1-D04A4B16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326107</xdr:colOff>
      <xdr:row>44</xdr:row>
      <xdr:rowOff>29676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BF3FC-7C76-4256-AB97-EFEC70898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75707" cy="7887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192484</xdr:colOff>
      <xdr:row>45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36FD1-9EF6-467A-A5DB-D9E6F5AF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213284" cy="734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288002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5E6D9-0991-4CDC-912D-862BE116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137602" cy="7897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C1" zoomScaleNormal="100" workbookViewId="0">
      <selection activeCell="X20" sqref="X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950</v>
      </c>
      <c r="C2" s="4">
        <f>B2*1.2</f>
        <v>1140</v>
      </c>
      <c r="D2" s="4">
        <f t="shared" ref="D2:D13" si="2">C2*1.2</f>
        <v>1368</v>
      </c>
      <c r="E2" s="5">
        <f t="shared" ref="E2:E13" si="3">R2</f>
        <v>8900000</v>
      </c>
      <c r="F2" s="10">
        <f t="shared" ref="F2:F13" si="4">ROUND((E2/B2),0)</f>
        <v>9368</v>
      </c>
      <c r="G2" s="10">
        <f t="shared" ref="G2:G13" si="5">ROUND((E2/C2),0)</f>
        <v>7807</v>
      </c>
      <c r="H2" s="10">
        <f t="shared" ref="H2:H13" si="6">ROUND((E2/D2),0)</f>
        <v>6506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1140</v>
      </c>
      <c r="Q2">
        <f t="shared" ref="Q2:Q12" si="8">P2/1.2</f>
        <v>950</v>
      </c>
      <c r="R2" s="2">
        <v>8900000</v>
      </c>
      <c r="S2" s="11" t="s">
        <v>25</v>
      </c>
      <c r="T2" s="8"/>
    </row>
    <row r="3" spans="1:20" x14ac:dyDescent="0.25">
      <c r="A3" s="4">
        <f t="shared" si="0"/>
        <v>0</v>
      </c>
      <c r="B3" s="4">
        <f t="shared" si="1"/>
        <v>661.23251999999991</v>
      </c>
      <c r="C3" s="4">
        <f t="shared" ref="C3:C15" si="9">B3*1.2</f>
        <v>793.47902399999987</v>
      </c>
      <c r="D3" s="4">
        <f t="shared" si="2"/>
        <v>952.17482879999977</v>
      </c>
      <c r="E3" s="5">
        <f t="shared" si="3"/>
        <v>8500000</v>
      </c>
      <c r="F3" s="15">
        <f t="shared" si="4"/>
        <v>12855</v>
      </c>
      <c r="G3" s="10">
        <f t="shared" si="5"/>
        <v>10712</v>
      </c>
      <c r="H3" s="10">
        <f t="shared" si="6"/>
        <v>8927</v>
      </c>
      <c r="I3" s="4" t="e">
        <f>#REF!</f>
        <v>#REF!</v>
      </c>
      <c r="J3" s="4">
        <f t="shared" si="7"/>
        <v>61.43</v>
      </c>
      <c r="O3">
        <v>0</v>
      </c>
      <c r="P3">
        <f t="shared" ref="P3:P12" si="10">O3/1.2</f>
        <v>0</v>
      </c>
      <c r="Q3">
        <f>S3*10.764</f>
        <v>661.23251999999991</v>
      </c>
      <c r="R3" s="2">
        <v>8500000</v>
      </c>
      <c r="S3" s="8">
        <f>54.26+7.17</f>
        <v>61.43</v>
      </c>
      <c r="T3" s="8" t="s">
        <v>26</v>
      </c>
    </row>
    <row r="4" spans="1:20" x14ac:dyDescent="0.25">
      <c r="A4" s="4">
        <f t="shared" si="0"/>
        <v>0</v>
      </c>
      <c r="B4" s="4">
        <f t="shared" si="1"/>
        <v>635</v>
      </c>
      <c r="C4" s="4">
        <f t="shared" si="9"/>
        <v>762</v>
      </c>
      <c r="D4" s="4">
        <f t="shared" si="2"/>
        <v>914.4</v>
      </c>
      <c r="E4" s="5">
        <f t="shared" si="3"/>
        <v>8500000</v>
      </c>
      <c r="F4" s="10">
        <f t="shared" si="4"/>
        <v>13386</v>
      </c>
      <c r="G4" s="10">
        <f t="shared" si="5"/>
        <v>11155</v>
      </c>
      <c r="H4" s="10">
        <f t="shared" si="6"/>
        <v>9296</v>
      </c>
      <c r="I4" s="4" t="e">
        <f>#REF!</f>
        <v>#REF!</v>
      </c>
      <c r="J4" s="4">
        <f t="shared" si="7"/>
        <v>0</v>
      </c>
      <c r="O4">
        <v>0</v>
      </c>
      <c r="P4">
        <v>762</v>
      </c>
      <c r="Q4">
        <f t="shared" si="8"/>
        <v>635</v>
      </c>
      <c r="R4" s="2">
        <v>8500000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572</v>
      </c>
      <c r="C5" s="4">
        <f t="shared" si="9"/>
        <v>686.4</v>
      </c>
      <c r="D5" s="4">
        <f t="shared" si="2"/>
        <v>823.68</v>
      </c>
      <c r="E5" s="5">
        <f t="shared" si="3"/>
        <v>8500000</v>
      </c>
      <c r="F5" s="15">
        <f t="shared" si="4"/>
        <v>14860</v>
      </c>
      <c r="G5" s="15">
        <f t="shared" si="5"/>
        <v>12383</v>
      </c>
      <c r="H5" s="10">
        <f t="shared" si="6"/>
        <v>10320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572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625</v>
      </c>
      <c r="C6" s="4">
        <f t="shared" si="9"/>
        <v>750</v>
      </c>
      <c r="D6" s="4">
        <f t="shared" si="2"/>
        <v>900</v>
      </c>
      <c r="E6" s="5">
        <f t="shared" si="3"/>
        <v>9000000</v>
      </c>
      <c r="F6" s="15">
        <f t="shared" si="4"/>
        <v>14400</v>
      </c>
      <c r="G6" s="15">
        <f t="shared" si="5"/>
        <v>12000</v>
      </c>
      <c r="H6" s="10">
        <f t="shared" si="6"/>
        <v>10000</v>
      </c>
      <c r="I6" s="4" t="e">
        <f>#REF!</f>
        <v>#REF!</v>
      </c>
      <c r="J6" s="4">
        <f t="shared" si="7"/>
        <v>0</v>
      </c>
      <c r="O6">
        <v>0</v>
      </c>
      <c r="P6">
        <v>750</v>
      </c>
      <c r="Q6">
        <f t="shared" si="8"/>
        <v>625</v>
      </c>
      <c r="R6" s="2">
        <v>9000000</v>
      </c>
      <c r="S6" s="8"/>
      <c r="T6" s="8"/>
    </row>
    <row r="7" spans="1:20" x14ac:dyDescent="0.25">
      <c r="A7" s="4">
        <f t="shared" si="0"/>
        <v>0</v>
      </c>
      <c r="B7" s="4" t="e">
        <f t="shared" si="1"/>
        <v>#VALUE!</v>
      </c>
      <c r="C7" s="4" t="e">
        <f t="shared" si="9"/>
        <v>#VALUE!</v>
      </c>
      <c r="D7" s="4" t="e">
        <f t="shared" si="2"/>
        <v>#VALUE!</v>
      </c>
      <c r="E7" s="5">
        <f t="shared" si="3"/>
        <v>0</v>
      </c>
      <c r="F7" s="10" t="e">
        <f t="shared" si="4"/>
        <v>#VALUE!</v>
      </c>
      <c r="G7" s="10" t="e">
        <f t="shared" si="5"/>
        <v>#VALUE!</v>
      </c>
      <c r="H7" s="10" t="e">
        <f t="shared" si="6"/>
        <v>#VALUE!</v>
      </c>
      <c r="I7" s="4" t="e">
        <f>#REF!</f>
        <v>#REF!</v>
      </c>
      <c r="J7" s="4">
        <f t="shared" si="7"/>
        <v>0</v>
      </c>
      <c r="O7">
        <v>0</v>
      </c>
      <c r="P7" t="s">
        <v>27</v>
      </c>
      <c r="Q7" t="e">
        <f t="shared" si="8"/>
        <v>#VALUE!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20</v>
      </c>
      <c r="H18">
        <v>698.4</v>
      </c>
      <c r="I18">
        <f>H18/H19</f>
        <v>1.2</v>
      </c>
    </row>
    <row r="19" spans="7:24" x14ac:dyDescent="0.25">
      <c r="G19" t="s">
        <v>14</v>
      </c>
      <c r="H19">
        <v>582</v>
      </c>
      <c r="I19">
        <f>54.07*10.764</f>
        <v>582.00947999999994</v>
      </c>
    </row>
    <row r="20" spans="7:24" x14ac:dyDescent="0.25">
      <c r="G20" t="s">
        <v>15</v>
      </c>
      <c r="H20">
        <v>84</v>
      </c>
      <c r="I20">
        <f>7.85*10.764</f>
        <v>84.497399999999985</v>
      </c>
      <c r="P20" t="s">
        <v>21</v>
      </c>
    </row>
    <row r="21" spans="7:24" x14ac:dyDescent="0.25">
      <c r="G21" t="s">
        <v>16</v>
      </c>
      <c r="H21">
        <f>H20+H19</f>
        <v>666</v>
      </c>
      <c r="P21" t="s">
        <v>19</v>
      </c>
      <c r="Q21">
        <v>580</v>
      </c>
    </row>
    <row r="22" spans="7:24" x14ac:dyDescent="0.25">
      <c r="G22" s="6" t="s">
        <v>17</v>
      </c>
      <c r="H22" s="6">
        <v>13500</v>
      </c>
      <c r="P22" t="s">
        <v>15</v>
      </c>
      <c r="Q22">
        <v>84</v>
      </c>
    </row>
    <row r="23" spans="7:24" x14ac:dyDescent="0.25">
      <c r="G23" t="s">
        <v>18</v>
      </c>
      <c r="H23">
        <f>H22*H21</f>
        <v>8991000</v>
      </c>
      <c r="Q23">
        <f>Q22+Q21</f>
        <v>664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19</v>
      </c>
      <c r="P25" s="11" t="s">
        <v>22</v>
      </c>
      <c r="Q25" s="14">
        <v>959</v>
      </c>
      <c r="R25" s="14">
        <f>Q25/H18</f>
        <v>1.3731386025200458</v>
      </c>
      <c r="T25" s="14"/>
      <c r="U25" s="14"/>
      <c r="V25" s="11"/>
      <c r="W25" s="11"/>
      <c r="X25" s="11"/>
    </row>
    <row r="26" spans="7:24" x14ac:dyDescent="0.25">
      <c r="G26" t="s">
        <v>29</v>
      </c>
      <c r="I26">
        <v>11.56</v>
      </c>
      <c r="J26">
        <v>10.07</v>
      </c>
      <c r="N26">
        <f>J26*I26</f>
        <v>116.40920000000001</v>
      </c>
      <c r="O26" s="4" t="s">
        <v>31</v>
      </c>
      <c r="P26" s="11" t="s">
        <v>23</v>
      </c>
      <c r="Q26" s="11">
        <v>6500</v>
      </c>
      <c r="R26" s="11"/>
      <c r="T26" s="11"/>
      <c r="U26" s="11"/>
      <c r="V26" s="11"/>
      <c r="W26" s="11"/>
      <c r="X26" s="11"/>
    </row>
    <row r="27" spans="7:24" x14ac:dyDescent="0.25">
      <c r="G27" t="s">
        <v>24</v>
      </c>
      <c r="I27">
        <v>9.32</v>
      </c>
      <c r="J27">
        <v>9.6999999999999993</v>
      </c>
      <c r="N27">
        <f t="shared" ref="N27:N37" si="21">J27*I27</f>
        <v>90.403999999999996</v>
      </c>
      <c r="P27" s="11"/>
      <c r="Q27" s="11">
        <f>Q26*Q25</f>
        <v>6233500</v>
      </c>
      <c r="R27" s="11"/>
      <c r="T27" s="11"/>
      <c r="U27" s="11"/>
      <c r="V27" s="11"/>
      <c r="W27" s="11"/>
      <c r="X27" s="11"/>
    </row>
    <row r="28" spans="7:24" x14ac:dyDescent="0.25">
      <c r="G28" t="s">
        <v>28</v>
      </c>
      <c r="I28">
        <v>10.62</v>
      </c>
      <c r="J28">
        <v>7.17</v>
      </c>
      <c r="N28">
        <f t="shared" si="21"/>
        <v>76.145399999999995</v>
      </c>
      <c r="P28" s="11"/>
      <c r="Q28" s="11">
        <f>Q27/H21</f>
        <v>9359.6096096096098</v>
      </c>
      <c r="R28" s="12"/>
      <c r="T28" s="12"/>
      <c r="U28" s="12"/>
      <c r="V28" s="11"/>
      <c r="W28" s="11"/>
      <c r="X28" s="11"/>
    </row>
    <row r="29" spans="7:24" x14ac:dyDescent="0.25">
      <c r="I29">
        <v>11.8</v>
      </c>
      <c r="J29">
        <v>2.86</v>
      </c>
      <c r="N29">
        <f t="shared" si="21"/>
        <v>33.747999999999998</v>
      </c>
      <c r="P29" s="11"/>
      <c r="Q29" s="11">
        <f>Q28*1.25</f>
        <v>11699.512012012012</v>
      </c>
      <c r="R29" s="11"/>
      <c r="T29" s="11"/>
      <c r="U29" s="11"/>
      <c r="V29" s="11"/>
      <c r="W29" s="11"/>
      <c r="X29" s="11"/>
    </row>
    <row r="30" spans="7:24" x14ac:dyDescent="0.25">
      <c r="G30" s="16" t="s">
        <v>30</v>
      </c>
      <c r="I30">
        <v>3.68</v>
      </c>
      <c r="J30">
        <v>6.4</v>
      </c>
      <c r="N30">
        <f t="shared" si="21"/>
        <v>23.552000000000003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v>12.82</v>
      </c>
      <c r="J31">
        <v>8.73</v>
      </c>
      <c r="N31">
        <f t="shared" si="21"/>
        <v>111.91860000000001</v>
      </c>
      <c r="O31" s="4" t="s">
        <v>31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I32">
        <v>13.83</v>
      </c>
      <c r="J32">
        <v>10.15</v>
      </c>
      <c r="N32">
        <f t="shared" si="21"/>
        <v>140.37450000000001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>
        <v>3.98</v>
      </c>
      <c r="J33">
        <v>6.82</v>
      </c>
      <c r="N33">
        <f t="shared" si="21"/>
        <v>27.143599999999999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N34" s="6">
        <f>SUM(N26:N33)</f>
        <v>619.69529999999997</v>
      </c>
      <c r="Q34" s="11"/>
      <c r="R34" s="11"/>
    </row>
    <row r="35" spans="9:24" x14ac:dyDescent="0.25">
      <c r="I35">
        <v>2</v>
      </c>
      <c r="J35">
        <v>7</v>
      </c>
      <c r="N35" s="6">
        <f t="shared" si="21"/>
        <v>14</v>
      </c>
      <c r="Q35" s="11"/>
      <c r="R35" s="11"/>
      <c r="T35" s="6"/>
    </row>
    <row r="36" spans="9:24" x14ac:dyDescent="0.25">
      <c r="N36">
        <f t="shared" si="21"/>
        <v>0</v>
      </c>
      <c r="P36" s="11"/>
      <c r="Q36" s="11"/>
      <c r="R36" s="11"/>
      <c r="S36" s="6"/>
    </row>
    <row r="37" spans="9:24" x14ac:dyDescent="0.25">
      <c r="I37">
        <v>10.89</v>
      </c>
      <c r="J37">
        <v>8.1</v>
      </c>
      <c r="N37" s="6">
        <f t="shared" si="21"/>
        <v>88.209000000000003</v>
      </c>
    </row>
    <row r="38" spans="9:24" x14ac:dyDescent="0.25">
      <c r="N38" s="6">
        <f>N37+N35+N34</f>
        <v>721.90429999999992</v>
      </c>
      <c r="O38">
        <f>N38-H21</f>
        <v>55.904299999999921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2024-02-10T07:44:37Z</dcterms:modified>
</cp:coreProperties>
</file>