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6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B22" i="5" l="1"/>
  <c r="B21" i="5"/>
  <c r="B20" i="5"/>
  <c r="S13" i="5"/>
  <c r="P19" i="5"/>
  <c r="O19" i="5"/>
  <c r="O17" i="5"/>
  <c r="O16" i="5"/>
  <c r="O12" i="5"/>
  <c r="P12" i="5"/>
  <c r="C6" i="5"/>
  <c r="B15" i="5"/>
  <c r="B23" i="5"/>
  <c r="R32" i="5" l="1"/>
  <c r="R30" i="5"/>
  <c r="P32" i="5"/>
  <c r="P30" i="5"/>
  <c r="P25" i="5"/>
  <c r="P26" i="5"/>
  <c r="P27" i="5"/>
  <c r="P28" i="5"/>
  <c r="P29" i="5"/>
  <c r="P24" i="5"/>
  <c r="B18" i="5"/>
  <c r="B13" i="5"/>
  <c r="B12" i="5"/>
  <c r="B8" i="5"/>
  <c r="B7" i="5"/>
  <c r="B11" i="5" l="1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<sst xmlns="http://schemas.openxmlformats.org/spreadsheetml/2006/main" count="67" uniqueCount="47">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</sst>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tabSelected="1" workbookViewId="0">
      <selection activeCell="C19" sqref="C1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5" max="15" width="11.5703125" bestFit="1" customWidth="1"/>
    <col min="16" max="16" width="10.5703125" bestFit="1" customWidth="1"/>
    <col min="19" max="19" width="12.5703125" bestFit="1" customWidth="1"/>
  </cols>
  <sheetData>
    <row r="2" spans="1:19" x14ac:dyDescent="0.25">
      <c r="A2" s="17"/>
      <c r="B2" s="17"/>
    </row>
    <row r="3" spans="1:19" x14ac:dyDescent="0.25">
      <c r="A3" s="17" t="s">
        <v>34</v>
      </c>
      <c r="B3" s="17"/>
    </row>
    <row r="4" spans="1:19" x14ac:dyDescent="0.25">
      <c r="A4" s="17" t="s">
        <v>20</v>
      </c>
      <c r="B4" s="17">
        <v>2024</v>
      </c>
    </row>
    <row r="5" spans="1:19" x14ac:dyDescent="0.25">
      <c r="A5" s="17" t="s">
        <v>21</v>
      </c>
      <c r="B5" s="17">
        <v>1986</v>
      </c>
    </row>
    <row r="6" spans="1:19" x14ac:dyDescent="0.25">
      <c r="A6" s="17" t="s">
        <v>22</v>
      </c>
      <c r="B6" s="17">
        <f>B4-B5</f>
        <v>38</v>
      </c>
      <c r="C6">
        <f>100-B6</f>
        <v>62</v>
      </c>
    </row>
    <row r="7" spans="1:19" x14ac:dyDescent="0.25">
      <c r="A7" s="17"/>
      <c r="B7" s="17">
        <f>60-B6</f>
        <v>22</v>
      </c>
    </row>
    <row r="8" spans="1:19" x14ac:dyDescent="0.25">
      <c r="A8" s="17" t="s">
        <v>23</v>
      </c>
      <c r="B8" s="46">
        <f>510*2800</f>
        <v>1428000</v>
      </c>
    </row>
    <row r="9" spans="1:19" x14ac:dyDescent="0.25">
      <c r="A9" s="17" t="s">
        <v>24</v>
      </c>
      <c r="B9" s="17"/>
    </row>
    <row r="10" spans="1:19" x14ac:dyDescent="0.25">
      <c r="A10" s="17"/>
      <c r="B10" s="17"/>
      <c r="O10" s="1"/>
      <c r="P10" s="1"/>
    </row>
    <row r="11" spans="1:19" x14ac:dyDescent="0.25">
      <c r="A11" s="17" t="s">
        <v>25</v>
      </c>
      <c r="B11" s="17">
        <f>100-10</f>
        <v>90</v>
      </c>
      <c r="O11" s="1">
        <v>132420</v>
      </c>
      <c r="P11" s="1"/>
      <c r="S11" s="1">
        <v>510</v>
      </c>
    </row>
    <row r="12" spans="1:19" x14ac:dyDescent="0.25">
      <c r="A12" s="17" t="s">
        <v>26</v>
      </c>
      <c r="B12" s="17">
        <f>B11*B6/60</f>
        <v>57</v>
      </c>
      <c r="O12" s="1">
        <f>O11*90%</f>
        <v>119178</v>
      </c>
      <c r="P12" s="49">
        <f>O12/10.764</f>
        <v>11071.906354515051</v>
      </c>
      <c r="S12" s="1">
        <v>9086</v>
      </c>
    </row>
    <row r="13" spans="1:19" x14ac:dyDescent="0.25">
      <c r="A13" s="17"/>
      <c r="B13" s="47">
        <f>B12%</f>
        <v>0.56999999999999995</v>
      </c>
      <c r="O13" s="1"/>
      <c r="P13" s="49"/>
      <c r="S13" s="1">
        <f>S12*S11</f>
        <v>4633860</v>
      </c>
    </row>
    <row r="14" spans="1:19" x14ac:dyDescent="0.25">
      <c r="A14" s="17"/>
      <c r="B14" s="17"/>
      <c r="O14" s="1">
        <v>62930</v>
      </c>
      <c r="P14" s="49"/>
      <c r="S14" s="1"/>
    </row>
    <row r="15" spans="1:19" x14ac:dyDescent="0.25">
      <c r="A15" s="17" t="s">
        <v>27</v>
      </c>
      <c r="B15" s="46">
        <f>ROUND((B8*B13),0)</f>
        <v>813960</v>
      </c>
      <c r="O15" s="1"/>
      <c r="P15" s="49"/>
    </row>
    <row r="16" spans="1:19" x14ac:dyDescent="0.25">
      <c r="A16" s="17" t="s">
        <v>15</v>
      </c>
      <c r="B16" s="46">
        <v>510</v>
      </c>
      <c r="O16" s="1">
        <f>O12-O14</f>
        <v>56248</v>
      </c>
      <c r="P16" s="49"/>
    </row>
    <row r="17" spans="1:18" x14ac:dyDescent="0.25">
      <c r="A17" s="17" t="s">
        <v>42</v>
      </c>
      <c r="B17" s="17">
        <v>22500</v>
      </c>
      <c r="O17" s="1">
        <f>O16*62%</f>
        <v>34873.760000000002</v>
      </c>
      <c r="P17" s="49"/>
    </row>
    <row r="18" spans="1:18" x14ac:dyDescent="0.25">
      <c r="A18" s="17" t="s">
        <v>28</v>
      </c>
      <c r="B18" s="46">
        <f>B17*B16</f>
        <v>11475000</v>
      </c>
      <c r="O18" s="1"/>
      <c r="P18" s="49"/>
    </row>
    <row r="19" spans="1:18" x14ac:dyDescent="0.25">
      <c r="A19" s="17" t="s">
        <v>29</v>
      </c>
      <c r="B19" s="17"/>
      <c r="O19" s="49">
        <f>O17+O14</f>
        <v>97803.760000000009</v>
      </c>
      <c r="P19" s="49">
        <f>O19/10.764</f>
        <v>9086.1910070605736</v>
      </c>
    </row>
    <row r="20" spans="1:18" x14ac:dyDescent="0.25">
      <c r="A20" s="43" t="s">
        <v>30</v>
      </c>
      <c r="B20" s="48">
        <f>B18-B15</f>
        <v>10661040</v>
      </c>
      <c r="C20" s="5"/>
    </row>
    <row r="21" spans="1:18" x14ac:dyDescent="0.25">
      <c r="A21" s="43" t="s">
        <v>31</v>
      </c>
      <c r="B21" s="48">
        <f>ROUND((B20*90%),0)</f>
        <v>9594936</v>
      </c>
    </row>
    <row r="22" spans="1:18" x14ac:dyDescent="0.25">
      <c r="A22" s="43" t="s">
        <v>32</v>
      </c>
      <c r="B22" s="48">
        <f>ROUND((B20*80%),0)</f>
        <v>8528832</v>
      </c>
    </row>
    <row r="23" spans="1:18" x14ac:dyDescent="0.25">
      <c r="A23" s="43" t="s">
        <v>33</v>
      </c>
      <c r="B23" s="48">
        <f>MROUND((B20*0.025/12),500)</f>
        <v>22000</v>
      </c>
    </row>
    <row r="24" spans="1:18" x14ac:dyDescent="0.25">
      <c r="N24">
        <v>16.559999999999999</v>
      </c>
      <c r="O24">
        <v>9.1300000000000008</v>
      </c>
      <c r="P24">
        <f>O24*N24</f>
        <v>151.19280000000001</v>
      </c>
    </row>
    <row r="25" spans="1:18" x14ac:dyDescent="0.25">
      <c r="B25" s="5"/>
      <c r="N25">
        <v>8.82</v>
      </c>
      <c r="O25">
        <v>11.21</v>
      </c>
      <c r="P25">
        <f t="shared" ref="P25:P29" si="0">O25*N25</f>
        <v>98.872200000000007</v>
      </c>
    </row>
    <row r="26" spans="1:18" x14ac:dyDescent="0.25">
      <c r="N26">
        <v>7.66</v>
      </c>
      <c r="O26">
        <v>7.72</v>
      </c>
      <c r="P26">
        <f t="shared" si="0"/>
        <v>59.135199999999998</v>
      </c>
    </row>
    <row r="27" spans="1:18" x14ac:dyDescent="0.25">
      <c r="N27">
        <v>5.05</v>
      </c>
      <c r="O27">
        <v>2.8</v>
      </c>
      <c r="P27">
        <f t="shared" si="0"/>
        <v>14.139999999999999</v>
      </c>
    </row>
    <row r="28" spans="1:18" x14ac:dyDescent="0.25">
      <c r="N28">
        <v>5.07</v>
      </c>
      <c r="O28">
        <v>3.48</v>
      </c>
      <c r="P28">
        <f t="shared" si="0"/>
        <v>17.643599999999999</v>
      </c>
    </row>
    <row r="29" spans="1:18" x14ac:dyDescent="0.25">
      <c r="N29">
        <v>5.1100000000000003</v>
      </c>
      <c r="O29">
        <v>7.33</v>
      </c>
      <c r="P29">
        <f t="shared" si="0"/>
        <v>37.456300000000006</v>
      </c>
    </row>
    <row r="30" spans="1:18" x14ac:dyDescent="0.25">
      <c r="P30">
        <f>SUM(P24:P29)</f>
        <v>378.44009999999997</v>
      </c>
      <c r="R30">
        <f>378</f>
        <v>378</v>
      </c>
    </row>
    <row r="31" spans="1:18" x14ac:dyDescent="0.25">
      <c r="R31">
        <v>51</v>
      </c>
    </row>
    <row r="32" spans="1:18" x14ac:dyDescent="0.25">
      <c r="N32">
        <v>9.5399999999999991</v>
      </c>
      <c r="O32">
        <v>5.39</v>
      </c>
      <c r="P32">
        <f>O32*N32</f>
        <v>51.420599999999993</v>
      </c>
      <c r="R32">
        <f>SUM(R30:R31)</f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2024-02-09T18:20:30Z</dcterms:modified>
</cp:coreProperties>
</file>