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ADIL YUSUF KHAN - Cosmos\"/>
    </mc:Choice>
  </mc:AlternateContent>
  <xr:revisionPtr revIDLastSave="0" documentId="13_ncr:1_{14B124BF-64C1-4779-8C6C-D8818C55800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7" i="4" l="1"/>
  <c r="V52" i="4"/>
  <c r="V42" i="4"/>
  <c r="V46" i="4"/>
  <c r="G45" i="4" l="1"/>
  <c r="P23" i="4" l="1"/>
  <c r="Q23" i="4" s="1"/>
  <c r="B23" i="4" s="1"/>
  <c r="C23" i="4" s="1"/>
  <c r="D23" i="4" s="1"/>
  <c r="J23" i="4"/>
  <c r="I23" i="4"/>
  <c r="E23" i="4"/>
  <c r="H23" i="4" s="1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0" i="4" l="1"/>
  <c r="H21" i="4"/>
  <c r="H22" i="4"/>
  <c r="F20" i="4"/>
  <c r="F21" i="4"/>
  <c r="F22" i="4"/>
  <c r="F23" i="4"/>
  <c r="G20" i="4"/>
  <c r="G21" i="4"/>
  <c r="G22" i="4"/>
  <c r="G23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8" i="4"/>
  <c r="H26" i="4"/>
  <c r="H11" i="4"/>
  <c r="H19" i="4"/>
  <c r="H27" i="4"/>
  <c r="H31" i="4"/>
  <c r="H6" i="4"/>
  <c r="H10" i="4"/>
  <c r="F6" i="4"/>
  <c r="F10" i="4"/>
  <c r="F11" i="4"/>
  <c r="G10" i="4"/>
  <c r="G11" i="4"/>
  <c r="G6" i="4"/>
  <c r="H16" i="4"/>
  <c r="H24" i="4"/>
  <c r="H28" i="4"/>
  <c r="H17" i="4"/>
  <c r="H25" i="4"/>
  <c r="H29" i="4"/>
  <c r="H30" i="4"/>
  <c r="F17" i="4"/>
  <c r="F19" i="4"/>
  <c r="F25" i="4"/>
  <c r="F27" i="4"/>
  <c r="F28" i="4"/>
  <c r="F30" i="4"/>
  <c r="G16" i="4"/>
  <c r="G17" i="4"/>
  <c r="G18" i="4"/>
  <c r="G19" i="4"/>
  <c r="G24" i="4"/>
  <c r="G25" i="4"/>
  <c r="G26" i="4"/>
  <c r="G27" i="4"/>
  <c r="G28" i="4"/>
  <c r="G29" i="4"/>
  <c r="G30" i="4"/>
  <c r="G31" i="4"/>
  <c r="F16" i="4"/>
  <c r="F18" i="4"/>
  <c r="F24" i="4"/>
  <c r="F26" i="4"/>
  <c r="F29" i="4"/>
  <c r="F31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1" i="4"/>
  <c r="V45" i="4"/>
  <c r="V40" i="4"/>
  <c r="V41" i="4" s="1"/>
  <c r="V48" i="4" l="1"/>
  <c r="V53" i="4" l="1"/>
  <c r="V55" i="4"/>
  <c r="V54" i="4"/>
  <c r="R47" i="4"/>
  <c r="Q47" i="4"/>
  <c r="S47" i="4" l="1"/>
  <c r="S48" i="4" s="1"/>
  <c r="S50" i="4" s="1"/>
  <c r="S49" i="4" l="1"/>
</calcChain>
</file>

<file path=xl/sharedStrings.xml><?xml version="1.0" encoding="utf-8"?>
<sst xmlns="http://schemas.openxmlformats.org/spreadsheetml/2006/main" count="46" uniqueCount="40">
  <si>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</si>
  <si>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</si>
  <si>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</si>
  <si>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</si>
  <si>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</si>
  <si>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</si>
  <si>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</si>
  <si>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</si>
  <si>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</si>
  <si>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</si>
  <si>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</si>
  <si>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</si>
  <si>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</si>
  <si>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</si>
  <si>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</si>
  <si>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</si>
  <si>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</si>
  <si>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</si>
  <si>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</si>
  <si>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</si>
  <si>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</si>
  <si>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</si>
  <si>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</si>
  <si>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</si>
  <si>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</si>
  <si>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</si>
  <si>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</si>
  <si>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</si>
  <si>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</si>
  <si>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</si>
  <si>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</si>
  <si>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</si>
  <si>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</si>
  <si>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</si>
  <si>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</si>
  <si>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</si>
  <si>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Naupada ) - MR. ADIL YUSUF KHAN &amp; MRS. AFREEN ADIL KHAN</t>
  </si>
  <si>
    <t>Agree CA</t>
  </si>
  <si>
    <t>Same Bldg</t>
  </si>
  <si>
    <t>As per site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</si>
</sst>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3" fontId="0" fillId="4" borderId="4" xfId="0" applyNumberFormat="1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250152</xdr:colOff>
      <xdr:row>41</xdr:row>
      <xdr:rowOff>153448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8E8F7F-48D4-4611-B5CA-CB60D59ED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28552" cy="7506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19</xdr:col>
      <xdr:colOff>420690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6F7FFD-4776-4BCE-9A98-4683883A8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393490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535942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1A1E5B-8476-4D0E-A057-BED9001E3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14342" cy="8754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364468</xdr:colOff>
      <xdr:row>44</xdr:row>
      <xdr:rowOff>124939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D0AFC5-4D04-4BF5-B857-EFD494E10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42868" cy="79830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345415</xdr:colOff>
      <xdr:row>37</xdr:row>
      <xdr:rowOff>77008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2C56AE-B616-4D93-92A1-0F073482D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23815" cy="57920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526416</xdr:colOff>
      <xdr:row>30</xdr:row>
      <xdr:rowOff>57956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6BF681-D7BC-4098-85F6-13B93CCED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04816" cy="57729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9"/>
  <sheetViews>
    <sheetView tabSelected="1" topLeftCell="A25" zoomScaleNormal="100" workbookViewId="0">
      <selection activeCell="V48" sqref="V4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7.285156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394</v>
      </c>
      <c r="C3" s="4">
        <f>B3*1.2</f>
        <v>472.79999999999995</v>
      </c>
      <c r="D3" s="4">
        <f t="shared" ref="D3:D14" si="2">C3*1.2</f>
        <v>567.3599999999999</v>
      </c>
      <c r="E3" s="5">
        <f t="shared" ref="E3:E14" si="3">R3</f>
        <v>1350000</v>
      </c>
      <c r="F3" s="9">
        <f t="shared" ref="F3:F14" si="4">ROUND((E3/B3),0)</f>
        <v>3426</v>
      </c>
      <c r="G3" s="9">
        <f t="shared" ref="G3:G14" si="5">ROUND((E3/C3),0)</f>
        <v>2855</v>
      </c>
      <c r="H3" s="9">
        <f t="shared" ref="H3:H14" si="6">ROUND((E3/D3),0)</f>
        <v>2379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394</v>
      </c>
      <c r="R3" s="2">
        <v>1350000</v>
      </c>
    </row>
    <row r="4" spans="1:20" s="52" customFormat="1" x14ac:dyDescent="0.25">
      <c r="A4" s="50">
        <f t="shared" si="0"/>
        <v>0</v>
      </c>
      <c r="B4" s="50">
        <f t="shared" si="1"/>
        <v>347</v>
      </c>
      <c r="C4" s="50">
        <f t="shared" ref="C4:C14" si="9">B4*1.2</f>
        <v>416.4</v>
      </c>
      <c r="D4" s="50">
        <f t="shared" si="2"/>
        <v>499.67999999999995</v>
      </c>
      <c r="E4" s="51">
        <f t="shared" si="3"/>
        <v>1550000</v>
      </c>
      <c r="F4" s="50">
        <f t="shared" si="4"/>
        <v>4467</v>
      </c>
      <c r="G4" s="50">
        <f t="shared" si="5"/>
        <v>3722</v>
      </c>
      <c r="H4" s="50">
        <f t="shared" si="6"/>
        <v>3102</v>
      </c>
      <c r="I4" s="50" t="e">
        <f>#REF!</f>
        <v>#REF!</v>
      </c>
      <c r="J4" s="50" t="str">
        <f t="shared" si="7"/>
        <v>Same Bldg</v>
      </c>
      <c r="O4" s="52">
        <v>0</v>
      </c>
      <c r="P4" s="52">
        <f t="shared" si="8"/>
        <v>0</v>
      </c>
      <c r="Q4" s="52">
        <v>347</v>
      </c>
      <c r="R4" s="53">
        <v>1550000</v>
      </c>
      <c r="S4" s="52" t="s">
        <v>38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s="52" customFormat="1" ht="14.25" customHeight="1" x14ac:dyDescent="0.25">
      <c r="A16" s="50">
        <f t="shared" ref="A16:A31" si="32">N16</f>
        <v>0</v>
      </c>
      <c r="B16" s="50">
        <f t="shared" ref="B16:B31" si="33">Q16</f>
        <v>347</v>
      </c>
      <c r="C16" s="50">
        <f t="shared" ref="C16:C31" si="34">B16*1.2</f>
        <v>416.4</v>
      </c>
      <c r="D16" s="50">
        <f t="shared" ref="D16:D31" si="35">C16*1.2</f>
        <v>499.67999999999995</v>
      </c>
      <c r="E16" s="51">
        <f t="shared" ref="E16:E31" si="36">R16</f>
        <v>1799000</v>
      </c>
      <c r="F16" s="50">
        <f t="shared" ref="F16:F31" si="37">ROUND((E16/B16),0)</f>
        <v>5184</v>
      </c>
      <c r="G16" s="50">
        <f t="shared" ref="G16:G31" si="38">ROUND((E16/C16),0)</f>
        <v>4320</v>
      </c>
      <c r="H16" s="50">
        <f t="shared" ref="H16:H31" si="39">ROUND((E16/D16),0)</f>
        <v>3600</v>
      </c>
      <c r="I16" s="50" t="e">
        <f>#REF!</f>
        <v>#REF!</v>
      </c>
      <c r="J16" s="50">
        <f t="shared" ref="J16:J31" si="40">S16</f>
        <v>0</v>
      </c>
      <c r="O16" s="52">
        <v>0</v>
      </c>
      <c r="P16" s="52">
        <f t="shared" ref="P16:Q31" si="41">O16/1.2</f>
        <v>0</v>
      </c>
      <c r="Q16" s="52">
        <v>347</v>
      </c>
      <c r="R16" s="53">
        <v>1799000</v>
      </c>
    </row>
    <row r="17" spans="1:18" ht="14.25" customHeight="1" x14ac:dyDescent="0.25">
      <c r="A17" s="4">
        <f t="shared" si="32"/>
        <v>0</v>
      </c>
      <c r="B17" s="4">
        <f t="shared" si="33"/>
        <v>423.61111111111114</v>
      </c>
      <c r="C17" s="4">
        <f t="shared" si="34"/>
        <v>508.33333333333337</v>
      </c>
      <c r="D17" s="4">
        <f t="shared" si="35"/>
        <v>610</v>
      </c>
      <c r="E17" s="5">
        <f t="shared" si="36"/>
        <v>1830000</v>
      </c>
      <c r="F17" s="9">
        <f t="shared" si="37"/>
        <v>4320</v>
      </c>
      <c r="G17" s="9">
        <f t="shared" si="38"/>
        <v>3600</v>
      </c>
      <c r="H17" s="9">
        <f t="shared" si="39"/>
        <v>3000</v>
      </c>
      <c r="I17" s="4" t="e">
        <f>#REF!</f>
        <v>#REF!</v>
      </c>
      <c r="J17" s="4">
        <f t="shared" si="40"/>
        <v>0</v>
      </c>
      <c r="O17">
        <v>610</v>
      </c>
      <c r="P17">
        <f t="shared" si="41"/>
        <v>508.33333333333337</v>
      </c>
      <c r="Q17">
        <f t="shared" si="41"/>
        <v>423.61111111111114</v>
      </c>
      <c r="R17" s="2">
        <v>1830000</v>
      </c>
    </row>
    <row r="18" spans="1:18" ht="14.25" customHeight="1" x14ac:dyDescent="0.25">
      <c r="A18" s="4">
        <f t="shared" si="32"/>
        <v>0</v>
      </c>
      <c r="B18" s="4">
        <f t="shared" si="33"/>
        <v>441.66666666666669</v>
      </c>
      <c r="C18" s="4">
        <f t="shared" si="34"/>
        <v>530</v>
      </c>
      <c r="D18" s="4">
        <f t="shared" si="35"/>
        <v>636</v>
      </c>
      <c r="E18" s="5">
        <f t="shared" si="36"/>
        <v>1400000</v>
      </c>
      <c r="F18" s="9">
        <f t="shared" si="37"/>
        <v>3170</v>
      </c>
      <c r="G18" s="9">
        <f t="shared" si="38"/>
        <v>2642</v>
      </c>
      <c r="H18" s="9">
        <f t="shared" si="39"/>
        <v>2201</v>
      </c>
      <c r="I18" s="4" t="e">
        <f>#REF!</f>
        <v>#REF!</v>
      </c>
      <c r="J18" s="4">
        <f t="shared" si="40"/>
        <v>0</v>
      </c>
      <c r="O18">
        <v>0</v>
      </c>
      <c r="P18">
        <v>530</v>
      </c>
      <c r="Q18">
        <f t="shared" si="41"/>
        <v>441.66666666666669</v>
      </c>
      <c r="R18" s="2">
        <v>1400000</v>
      </c>
    </row>
    <row r="19" spans="1:18" s="52" customFormat="1" ht="14.25" customHeight="1" x14ac:dyDescent="0.25">
      <c r="A19" s="50">
        <f t="shared" si="32"/>
        <v>0</v>
      </c>
      <c r="B19" s="50">
        <f t="shared" si="33"/>
        <v>347</v>
      </c>
      <c r="C19" s="50">
        <f t="shared" si="34"/>
        <v>416.4</v>
      </c>
      <c r="D19" s="50">
        <f t="shared" si="35"/>
        <v>499.67999999999995</v>
      </c>
      <c r="E19" s="51">
        <f t="shared" si="36"/>
        <v>1799000</v>
      </c>
      <c r="F19" s="50">
        <f t="shared" si="37"/>
        <v>5184</v>
      </c>
      <c r="G19" s="50">
        <f t="shared" si="38"/>
        <v>4320</v>
      </c>
      <c r="H19" s="50">
        <f t="shared" si="39"/>
        <v>3600</v>
      </c>
      <c r="I19" s="50" t="e">
        <f>#REF!</f>
        <v>#REF!</v>
      </c>
      <c r="J19" s="50">
        <f t="shared" si="40"/>
        <v>0</v>
      </c>
      <c r="O19" s="52">
        <v>0</v>
      </c>
      <c r="P19" s="52">
        <f t="shared" si="41"/>
        <v>0</v>
      </c>
      <c r="Q19" s="52">
        <v>347</v>
      </c>
      <c r="R19" s="53">
        <v>1799000</v>
      </c>
    </row>
    <row r="20" spans="1:18" ht="14.25" customHeight="1" x14ac:dyDescent="0.25">
      <c r="A20" s="4">
        <f t="shared" ref="A20:A23" si="42">N20</f>
        <v>0</v>
      </c>
      <c r="B20" s="4">
        <f t="shared" ref="B20:B23" si="43">Q20</f>
        <v>0</v>
      </c>
      <c r="C20" s="4">
        <f t="shared" ref="C20:C23" si="44">B20*1.2</f>
        <v>0</v>
      </c>
      <c r="D20" s="4">
        <f t="shared" ref="D20:D23" si="45">C20*1.2</f>
        <v>0</v>
      </c>
      <c r="E20" s="5">
        <f t="shared" ref="E20:E23" si="46">R20</f>
        <v>0</v>
      </c>
      <c r="F20" s="9" t="e">
        <f t="shared" ref="F20:F23" si="47">ROUND((E20/B20),0)</f>
        <v>#DIV/0!</v>
      </c>
      <c r="G20" s="9" t="e">
        <f t="shared" ref="G20:G23" si="48">ROUND((E20/C20),0)</f>
        <v>#DIV/0!</v>
      </c>
      <c r="H20" s="9" t="e">
        <f t="shared" ref="H20:H23" si="49">ROUND((E20/D20),0)</f>
        <v>#DIV/0!</v>
      </c>
      <c r="I20" s="4" t="e">
        <f>#REF!</f>
        <v>#REF!</v>
      </c>
      <c r="J20" s="4">
        <f t="shared" ref="J20:J23" si="50">S20</f>
        <v>0</v>
      </c>
      <c r="O20">
        <v>0</v>
      </c>
      <c r="P20">
        <f t="shared" ref="P20:P23" si="51">O20/1.2</f>
        <v>0</v>
      </c>
      <c r="Q20">
        <f t="shared" ref="Q20:Q23" si="52">P20/1.2</f>
        <v>0</v>
      </c>
      <c r="R20" s="2">
        <v>0</v>
      </c>
    </row>
    <row r="21" spans="1:18" ht="14.25" customHeight="1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si="52"/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34"/>
        <v>0</v>
      </c>
      <c r="D26" s="4">
        <f t="shared" si="35"/>
        <v>0</v>
      </c>
      <c r="E26" s="5">
        <f t="shared" si="36"/>
        <v>0</v>
      </c>
      <c r="F26" s="9" t="e">
        <f t="shared" si="37"/>
        <v>#DIV/0!</v>
      </c>
      <c r="G26" s="9" t="e">
        <f t="shared" si="38"/>
        <v>#DIV/0!</v>
      </c>
      <c r="H26" s="9" t="e">
        <f t="shared" si="39"/>
        <v>#DIV/0!</v>
      </c>
      <c r="I26" s="4" t="e">
        <f>#REF!</f>
        <v>#REF!</v>
      </c>
      <c r="J26" s="4">
        <f t="shared" si="40"/>
        <v>0</v>
      </c>
      <c r="O26">
        <v>0</v>
      </c>
      <c r="P26">
        <f t="shared" si="41"/>
        <v>0</v>
      </c>
      <c r="Q26">
        <f t="shared" si="41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34"/>
        <v>0</v>
      </c>
      <c r="D27" s="4">
        <f t="shared" si="35"/>
        <v>0</v>
      </c>
      <c r="E27" s="5">
        <f t="shared" si="36"/>
        <v>0</v>
      </c>
      <c r="F27" s="9" t="e">
        <f t="shared" si="37"/>
        <v>#DIV/0!</v>
      </c>
      <c r="G27" s="9" t="e">
        <f t="shared" si="38"/>
        <v>#DIV/0!</v>
      </c>
      <c r="H27" s="9" t="e">
        <f t="shared" si="39"/>
        <v>#DIV/0!</v>
      </c>
      <c r="I27" s="4" t="e">
        <f>#REF!</f>
        <v>#REF!</v>
      </c>
      <c r="J27" s="4">
        <f t="shared" si="40"/>
        <v>0</v>
      </c>
      <c r="O27">
        <v>0</v>
      </c>
      <c r="P27">
        <f t="shared" si="41"/>
        <v>0</v>
      </c>
      <c r="Q27">
        <f t="shared" si="41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34"/>
        <v>0</v>
      </c>
      <c r="D28" s="4">
        <f t="shared" si="35"/>
        <v>0</v>
      </c>
      <c r="E28" s="5">
        <f t="shared" si="36"/>
        <v>0</v>
      </c>
      <c r="F28" s="9" t="e">
        <f t="shared" si="37"/>
        <v>#DIV/0!</v>
      </c>
      <c r="G28" s="9" t="e">
        <f t="shared" si="38"/>
        <v>#DIV/0!</v>
      </c>
      <c r="H28" s="9" t="e">
        <f t="shared" si="39"/>
        <v>#DIV/0!</v>
      </c>
      <c r="I28" s="4" t="e">
        <f>#REF!</f>
        <v>#REF!</v>
      </c>
      <c r="J28" s="4">
        <f t="shared" si="40"/>
        <v>0</v>
      </c>
      <c r="O28">
        <v>0</v>
      </c>
      <c r="P28">
        <f t="shared" si="41"/>
        <v>0</v>
      </c>
      <c r="Q28">
        <f t="shared" si="41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34"/>
        <v>0</v>
      </c>
      <c r="D29" s="4">
        <f t="shared" si="35"/>
        <v>0</v>
      </c>
      <c r="E29" s="5">
        <f t="shared" si="36"/>
        <v>0</v>
      </c>
      <c r="F29" s="9" t="e">
        <f t="shared" si="37"/>
        <v>#DIV/0!</v>
      </c>
      <c r="G29" s="9" t="e">
        <f t="shared" si="38"/>
        <v>#DIV/0!</v>
      </c>
      <c r="H29" s="9" t="e">
        <f t="shared" si="39"/>
        <v>#DIV/0!</v>
      </c>
      <c r="I29" s="4" t="e">
        <f>#REF!</f>
        <v>#REF!</v>
      </c>
      <c r="J29" s="4">
        <f t="shared" si="40"/>
        <v>0</v>
      </c>
      <c r="O29">
        <v>0</v>
      </c>
      <c r="P29">
        <f t="shared" si="41"/>
        <v>0</v>
      </c>
      <c r="Q29">
        <f t="shared" si="41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34"/>
        <v>0</v>
      </c>
      <c r="D30" s="4">
        <f t="shared" si="35"/>
        <v>0</v>
      </c>
      <c r="E30" s="5">
        <f t="shared" si="36"/>
        <v>0</v>
      </c>
      <c r="F30" s="9" t="e">
        <f t="shared" si="37"/>
        <v>#DIV/0!</v>
      </c>
      <c r="G30" s="9" t="e">
        <f t="shared" si="38"/>
        <v>#DIV/0!</v>
      </c>
      <c r="H30" s="9" t="e">
        <f t="shared" si="39"/>
        <v>#DIV/0!</v>
      </c>
      <c r="I30" s="4" t="e">
        <f>#REF!</f>
        <v>#REF!</v>
      </c>
      <c r="J30" s="4">
        <f t="shared" si="40"/>
        <v>0</v>
      </c>
      <c r="O30">
        <v>0</v>
      </c>
      <c r="P30">
        <f t="shared" si="41"/>
        <v>0</v>
      </c>
      <c r="Q30">
        <f t="shared" si="41"/>
        <v>0</v>
      </c>
      <c r="R30" s="2">
        <v>0</v>
      </c>
    </row>
    <row r="31" spans="1:18" x14ac:dyDescent="0.25">
      <c r="A31" s="4">
        <f t="shared" si="32"/>
        <v>0</v>
      </c>
      <c r="B31" s="4">
        <f t="shared" si="33"/>
        <v>0</v>
      </c>
      <c r="C31" s="4">
        <f t="shared" si="34"/>
        <v>0</v>
      </c>
      <c r="D31" s="4">
        <f t="shared" si="35"/>
        <v>0</v>
      </c>
      <c r="E31" s="5">
        <f t="shared" si="36"/>
        <v>0</v>
      </c>
      <c r="F31" s="9" t="e">
        <f t="shared" si="37"/>
        <v>#DIV/0!</v>
      </c>
      <c r="G31" s="9" t="e">
        <f t="shared" si="38"/>
        <v>#DIV/0!</v>
      </c>
      <c r="H31" s="4" t="e">
        <f t="shared" si="39"/>
        <v>#DIV/0!</v>
      </c>
      <c r="I31" s="4" t="e">
        <f>#REF!</f>
        <v>#REF!</v>
      </c>
      <c r="J31" s="4">
        <f t="shared" si="40"/>
        <v>0</v>
      </c>
      <c r="O31">
        <v>0</v>
      </c>
      <c r="P31">
        <f t="shared" si="41"/>
        <v>0</v>
      </c>
      <c r="Q31">
        <f t="shared" si="41"/>
        <v>0</v>
      </c>
      <c r="R31" s="2">
        <v>0</v>
      </c>
    </row>
    <row r="32" spans="1:18" x14ac:dyDescent="0.25">
      <c r="A32" s="4"/>
      <c r="B32" s="4"/>
      <c r="C32" s="4"/>
      <c r="D32" s="4"/>
      <c r="F32"/>
      <c r="I32" s="4"/>
      <c r="J32" s="4"/>
      <c r="R32" s="2"/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  <c r="X36" s="7"/>
      <c r="Y36" s="7"/>
    </row>
    <row r="37" spans="1:25" ht="14.25" customHeight="1" x14ac:dyDescent="0.3">
      <c r="F37"/>
      <c r="U37" s="31" t="s">
        <v>20</v>
      </c>
      <c r="V37" s="32"/>
      <c r="W37" s="33"/>
      <c r="X37" s="18"/>
      <c r="Y37" s="7"/>
    </row>
    <row r="38" spans="1:25" ht="38.25" customHeight="1" x14ac:dyDescent="0.3">
      <c r="S38" s="10"/>
      <c r="T38" s="10"/>
      <c r="U38" s="31" t="s">
        <v>21</v>
      </c>
      <c r="V38" s="32">
        <v>2024</v>
      </c>
      <c r="W38" s="33"/>
      <c r="X38" s="18"/>
      <c r="Y38" s="7"/>
    </row>
    <row r="39" spans="1:25" ht="16.5" x14ac:dyDescent="0.3">
      <c r="S39" s="10"/>
      <c r="T39" s="10"/>
      <c r="U39" s="34" t="s">
        <v>22</v>
      </c>
      <c r="V39" s="35">
        <v>2017</v>
      </c>
      <c r="W39" s="33" t="s">
        <v>39</v>
      </c>
      <c r="X39" s="18"/>
      <c r="Y39" s="7"/>
    </row>
    <row r="40" spans="1:25" ht="16.5" x14ac:dyDescent="0.3">
      <c r="G40" s="6"/>
      <c r="H40" s="6"/>
      <c r="S40" s="10"/>
      <c r="T40" s="10"/>
      <c r="U40" s="36" t="s">
        <v>23</v>
      </c>
      <c r="V40" s="35">
        <f>V38-V39</f>
        <v>7</v>
      </c>
      <c r="W40" s="33"/>
      <c r="X40" s="18"/>
      <c r="Y40" s="7"/>
    </row>
    <row r="41" spans="1:25" ht="16.5" x14ac:dyDescent="0.3">
      <c r="S41" s="10"/>
      <c r="T41" s="10"/>
      <c r="U41" s="37"/>
      <c r="V41" s="35">
        <f>V40-60</f>
        <v>-53</v>
      </c>
      <c r="W41" s="33"/>
      <c r="X41" s="26"/>
      <c r="Y41" s="7"/>
    </row>
    <row r="42" spans="1:25" ht="16.5" x14ac:dyDescent="0.3">
      <c r="S42" s="10"/>
      <c r="T42" s="10"/>
      <c r="U42" s="37" t="s">
        <v>24</v>
      </c>
      <c r="V42" s="38">
        <f>347*2000</f>
        <v>694000</v>
      </c>
      <c r="W42" s="33"/>
      <c r="X42" s="26"/>
      <c r="Y42" s="7"/>
    </row>
    <row r="43" spans="1:25" ht="16.5" x14ac:dyDescent="0.3">
      <c r="S43" s="10"/>
      <c r="T43" s="10"/>
      <c r="U43" s="37" t="s">
        <v>25</v>
      </c>
      <c r="V43" s="35"/>
      <c r="W43" s="33"/>
      <c r="X43" s="26"/>
      <c r="Y43" s="7"/>
    </row>
    <row r="44" spans="1:25" ht="39" customHeight="1" x14ac:dyDescent="0.3">
      <c r="P44" s="48" t="s">
        <v>36</v>
      </c>
      <c r="Q44" s="48"/>
      <c r="R44" s="48"/>
      <c r="S44" s="48"/>
      <c r="U44" s="37"/>
      <c r="V44" s="35"/>
      <c r="W44" s="33"/>
      <c r="X44" s="26"/>
      <c r="Y44" s="7"/>
    </row>
    <row r="45" spans="1:25" ht="16.5" x14ac:dyDescent="0.3">
      <c r="E45" t="s">
        <v>37</v>
      </c>
      <c r="F45" s="7">
        <v>32.229999999999997</v>
      </c>
      <c r="G45">
        <f>F45*10.764</f>
        <v>346.92371999999995</v>
      </c>
      <c r="U45" s="37" t="s">
        <v>26</v>
      </c>
      <c r="V45" s="39">
        <f>100-10</f>
        <v>90</v>
      </c>
      <c r="W45" s="33"/>
      <c r="X45" s="27"/>
      <c r="Y45" s="7"/>
    </row>
    <row r="46" spans="1:25" ht="16.5" x14ac:dyDescent="0.3">
      <c r="P46" s="14" t="s">
        <v>15</v>
      </c>
      <c r="Q46" s="14" t="s">
        <v>16</v>
      </c>
      <c r="R46" s="14" t="s">
        <v>17</v>
      </c>
      <c r="S46" s="14" t="s">
        <v>18</v>
      </c>
      <c r="T46" s="12"/>
      <c r="U46" s="31" t="s">
        <v>27</v>
      </c>
      <c r="V46" s="35">
        <f>V45*7/60</f>
        <v>10.5</v>
      </c>
      <c r="W46" s="33"/>
      <c r="X46" s="18"/>
      <c r="Y46" s="7"/>
    </row>
    <row r="47" spans="1:25" ht="16.5" x14ac:dyDescent="0.3">
      <c r="Q47">
        <f>N35</f>
        <v>0</v>
      </c>
      <c r="R47" s="15">
        <f>N33</f>
        <v>0</v>
      </c>
      <c r="S47" s="15">
        <f>R47*Q47</f>
        <v>0</v>
      </c>
      <c r="U47" s="31"/>
      <c r="V47" s="40">
        <f>V46%</f>
        <v>0.105</v>
      </c>
      <c r="W47" s="33"/>
      <c r="X47" s="18"/>
      <c r="Y47" s="7"/>
    </row>
    <row r="48" spans="1:25" ht="16.5" x14ac:dyDescent="0.3">
      <c r="R48" s="6" t="s">
        <v>18</v>
      </c>
      <c r="S48" s="16">
        <f>SUM(S47:S47)</f>
        <v>0</v>
      </c>
      <c r="U48" s="31" t="s">
        <v>28</v>
      </c>
      <c r="V48" s="41">
        <f>ROUND((V42*V47),0)</f>
        <v>72870</v>
      </c>
      <c r="W48" s="33"/>
      <c r="X48" s="18"/>
      <c r="Y48" s="7"/>
    </row>
    <row r="49" spans="15:25" ht="16.5" x14ac:dyDescent="0.3">
      <c r="R49" s="6" t="s">
        <v>13</v>
      </c>
      <c r="S49" s="16">
        <f>S48*90%</f>
        <v>0</v>
      </c>
      <c r="U49" s="31" t="s">
        <v>16</v>
      </c>
      <c r="V49" s="41">
        <v>347</v>
      </c>
      <c r="W49" s="33"/>
      <c r="X49" s="18"/>
      <c r="Y49" s="7"/>
    </row>
    <row r="50" spans="15:25" ht="16.5" x14ac:dyDescent="0.3">
      <c r="R50" s="6" t="s">
        <v>19</v>
      </c>
      <c r="S50" s="16">
        <f>S48*80%</f>
        <v>0</v>
      </c>
      <c r="U50" s="37" t="s">
        <v>17</v>
      </c>
      <c r="V50" s="35">
        <v>5000</v>
      </c>
      <c r="W50" s="33"/>
      <c r="X50" s="18"/>
      <c r="Y50" s="7"/>
    </row>
    <row r="51" spans="15:25" ht="16.5" x14ac:dyDescent="0.3">
      <c r="S51" s="10"/>
      <c r="T51" s="10"/>
      <c r="U51" s="37" t="s">
        <v>29</v>
      </c>
      <c r="V51" s="49">
        <f>V50*V49</f>
        <v>1735000</v>
      </c>
      <c r="W51" s="33"/>
      <c r="X51" s="26"/>
      <c r="Y51" s="7"/>
    </row>
    <row r="52" spans="15:25" ht="16.5" x14ac:dyDescent="0.3">
      <c r="S52" s="10"/>
      <c r="T52" s="10"/>
      <c r="U52" s="42" t="s">
        <v>30</v>
      </c>
      <c r="V52" s="43">
        <f>V51-V48</f>
        <v>1662130</v>
      </c>
      <c r="W52" s="44"/>
      <c r="X52" s="26"/>
      <c r="Y52" s="7"/>
    </row>
    <row r="53" spans="15:25" ht="16.5" x14ac:dyDescent="0.3">
      <c r="P53" s="13" t="s">
        <v>14</v>
      </c>
      <c r="S53" s="10"/>
      <c r="T53" s="11"/>
      <c r="U53" s="42" t="s">
        <v>31</v>
      </c>
      <c r="V53" s="43">
        <f>V52*0.9</f>
        <v>1495917</v>
      </c>
      <c r="W53" s="33"/>
      <c r="X53" s="28"/>
      <c r="Y53" s="7"/>
    </row>
    <row r="54" spans="15:25" ht="16.5" x14ac:dyDescent="0.3">
      <c r="S54" s="11"/>
      <c r="T54" s="10"/>
      <c r="U54" s="42" t="s">
        <v>32</v>
      </c>
      <c r="V54" s="45">
        <f>V52*0.8</f>
        <v>1329704</v>
      </c>
      <c r="W54" s="33"/>
      <c r="X54" s="29"/>
      <c r="Y54" s="7"/>
    </row>
    <row r="55" spans="15:25" ht="16.5" x14ac:dyDescent="0.3">
      <c r="S55" s="10"/>
      <c r="T55" s="10"/>
      <c r="U55" s="42" t="s">
        <v>33</v>
      </c>
      <c r="V55" s="46">
        <f>V52*0.025/12</f>
        <v>3462.7708333333335</v>
      </c>
      <c r="W55" s="33"/>
      <c r="X55" s="30"/>
      <c r="Y55" s="7"/>
    </row>
    <row r="56" spans="15:25" ht="15.75" x14ac:dyDescent="0.25">
      <c r="O56" s="10"/>
      <c r="P56" s="10"/>
      <c r="Q56" s="10"/>
      <c r="R56" s="10"/>
      <c r="S56" s="10"/>
      <c r="T56" s="10"/>
      <c r="U56" s="17"/>
      <c r="V56" s="19"/>
      <c r="W56" s="21"/>
      <c r="X56" s="26"/>
      <c r="Y56" s="7"/>
    </row>
    <row r="57" spans="15:25" ht="15.75" x14ac:dyDescent="0.25">
      <c r="U57" s="22"/>
      <c r="V57" s="23"/>
      <c r="W57" s="24"/>
      <c r="X57" s="24"/>
    </row>
    <row r="58" spans="15:25" ht="15.75" x14ac:dyDescent="0.25">
      <c r="U58" s="17"/>
      <c r="V58" s="19"/>
      <c r="W58" s="21"/>
      <c r="X58" s="21"/>
    </row>
    <row r="59" spans="15:25" ht="15.75" x14ac:dyDescent="0.25">
      <c r="U59" s="25"/>
      <c r="V59" s="21"/>
      <c r="W59" s="20"/>
      <c r="X59" s="20"/>
    </row>
  </sheetData>
  <mergeCells count="3">
    <mergeCell ref="A15:R15"/>
    <mergeCell ref="A2:R2"/>
    <mergeCell ref="P44:S44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2024-02-13T05:03:04Z</dcterms:modified>
</cp:coreProperties>
</file>