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6"/>
  <workbookPr/>
  <mc:AlternateContent xmlns:mc="http://schemas.openxmlformats.org/markup-compatibility/2006">
    <mc:Choice Requires="x15">
      <x15ac:absPath xmlns:x15ac="http://schemas.microsoft.com/office/spreadsheetml/2010/11/ac" url="F:\Work from home - Vastukala\18.01.2024\SBI_RACPC Belapur_DSA NOEL SANTOSH\"/>
    </mc:Choice>
  </mc:AlternateContent>
  <xr:revisionPtr revIDLastSave="0" documentId="13_ncr:1_{4DFF6381-9398-49C8-93F6-49D8676DAC97}" xr6:coauthVersionLast="36" xr6:coauthVersionMax="47" xr10:uidLastSave="{00000000-0000-0000-0000-000000000000}"/>
  <bookViews>
    <workbookView xWindow="0" yWindow="0" windowWidth="20490" windowHeight="7545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P4" i="4" l="1"/>
  <c r="P11" i="4"/>
  <c r="G31" i="4"/>
  <c r="P8" i="4"/>
  <c r="P7" i="4"/>
  <c r="C5" i="25" l="1"/>
  <c r="C4" i="25"/>
  <c r="C3" i="25"/>
  <c r="Q2" i="4"/>
  <c r="B2" i="4" s="1"/>
  <c r="C2" i="4" s="1"/>
  <c r="Q3" i="4"/>
  <c r="B3" i="4" s="1"/>
  <c r="C3" i="4" s="1"/>
  <c r="D3" i="4" s="1"/>
  <c r="Q5" i="4"/>
  <c r="P6" i="4"/>
  <c r="B6" i="4"/>
  <c r="C6" i="4" s="1"/>
  <c r="Q7" i="4"/>
  <c r="B7" i="4" s="1"/>
  <c r="C7" i="4" s="1"/>
  <c r="D7" i="4" s="1"/>
  <c r="Q8" i="4"/>
  <c r="Q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<sst xmlns="http://schemas.openxmlformats.org/spreadsheetml/2006/main" count="134" uniqueCount="92">
  <si>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</si>
  <si>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</si>
  <si>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</si>
  <si>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</si>
  <si>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</si>
  <si>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</si>
  <si>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</si>
  <si>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</si>
  <si>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</si>
  <si>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</si>
  <si>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</si>
  <si>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</si>
  <si>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</si>
  <si>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</si>
  <si>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</si>
  <si>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</si>
  <si>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</si>
  <si>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</si>
  <si>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</si>
  <si>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</si>
  <si>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</si>
  <si>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</si>
  <si>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</si>
  <si>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</si>
  <si>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</si>
  <si>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</si>
  <si>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</si>
  <si>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</si>
  <si>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</si>
  <si>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</si>
  <si>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</si>
  <si>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</si>
  <si>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</si>
  <si>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</si>
  <si>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</si>
  <si>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</si>
  <si>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</si>
  <si>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</si>
  <si>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</si>
  <si>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</si>
  <si>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</si>
  <si>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</si>
  <si>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</si>
  <si>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</si>
  <si>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</si>
  <si>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</si>
  <si>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</si>
  <si>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</si>
  <si>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</si>
  <si>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</si>
  <si>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</si>
  <si>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</si>
  <si>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</si>
  <si>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</si>
  <si>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</si>
  <si>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</si>
  <si>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</si>
  <si>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</si>
  <si>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</si>
  <si>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</si>
  <si>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</si>
  <si>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</si>
  <si>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</si>
  <si>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</si>
  <si>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</si>
  <si>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</si>
  <si>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</si>
  <si>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</si>
  <si>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</si>
  <si>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</si>
  <si>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</si>
  <si>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</si>
  <si>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</si>
  <si>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</si>
  <si>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</si>
  <si>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</si>
  <si>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</si>
  <si>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</si>
  <si>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</si>
  <si>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</si>
  <si>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</si>
  <si>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</si>
  <si>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</si>
  <si>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 xml:space="preserve">Draft Agreement </t>
  </si>
  <si>
    <t>YOC - 1976</t>
  </si>
  <si>
    <t>ACA</t>
  </si>
  <si>
    <t>28 TO 30 K ON CA</t>
  </si>
  <si>
    <t>IGR-11.11.23</t>
  </si>
  <si>
    <t>IGR-02.01.23</t>
  </si>
  <si>
    <t>IGR-12.10.23</t>
  </si>
  <si>
    <t>IGR-25.10.23</t>
  </si>
  <si>
    <t>IGR-30.06.23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</si>
</sst>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0" fontId="7" fillId="2" borderId="0" xfId="0" applyFont="1" applyFill="1"/>
    <xf numFmtId="164" fontId="7" fillId="0" borderId="0" xfId="0" applyNumberFormat="1" applyFont="1"/>
    <xf numFmtId="164" fontId="0" fillId="0" borderId="5" xfId="0" applyNumberFormat="1" applyBorder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164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164" fontId="0" fillId="0" borderId="9" xfId="1" applyFont="1" applyBorder="1"/>
    <xf numFmtId="43" fontId="0" fillId="0" borderId="9" xfId="0" applyNumberFormat="1" applyBorder="1"/>
    <xf numFmtId="43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164" fontId="0" fillId="2" borderId="9" xfId="1" applyFont="1" applyFill="1" applyBorder="1"/>
    <xf numFmtId="0" fontId="0" fillId="2" borderId="9" xfId="0" applyFill="1" applyBorder="1"/>
    <xf numFmtId="164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9" xfId="1" applyNumberFormat="1" applyFont="1" applyBorder="1"/>
    <xf numFmtId="164" fontId="0" fillId="2" borderId="0" xfId="1" applyFont="1" applyFill="1"/>
    <xf numFmtId="164" fontId="2" fillId="0" borderId="0" xfId="1" applyFont="1" applyAlignment="1"/>
    <xf numFmtId="164" fontId="2" fillId="0" borderId="0" xfId="1" applyFont="1"/>
    <xf numFmtId="164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43" fontId="3" fillId="0" borderId="4" xfId="0" applyNumberFormat="1" applyFont="1" applyBorder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326107</xdr:colOff>
      <xdr:row>48</xdr:row>
      <xdr:rowOff>48871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7245CC-D440-4687-9026-040C755C3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75707" cy="89261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38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4198E1-69E4-49F7-85EF-D1F5D7546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354686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B422C8-D4BE-4AE3-B9B3-CFBECC0E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04286" cy="8926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268949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68344A-E8BE-4FD1-A77B-90B4C2AAC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18549" cy="8907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221063</xdr:colOff>
      <xdr:row>48</xdr:row>
      <xdr:rowOff>20256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7AA469-1513-444D-A0A0-E9DA73409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241863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173856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689ADD-D62B-449F-BA2D-3DC854550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42656" cy="89356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4346C6-7BAF-4C00-BE51-E99AF1CF4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1AEAAE-0A12-48AA-A65D-BF8EF80C5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38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FEA0AA-A5C2-4067-AF3D-C431CD7A9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D9824B-23E0-4E71-9AEC-E7C45D0C4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170179.87299999999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199579.87299999999</v>
      </c>
      <c r="D9" s="62" t="s">
        <v>62</v>
      </c>
      <c r="E9" s="63">
        <f>C9/10.764</f>
        <v>18541.422612411745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1977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47</v>
      </c>
      <c r="D13" s="69">
        <f>D12-C13</f>
        <v>53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I16" sqref="I1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3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30000</v>
      </c>
      <c r="D3" s="24" t="s">
        <v>75</v>
      </c>
      <c r="E3" s="6" t="s">
        <v>85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27300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47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13</v>
      </c>
      <c r="D8" s="26">
        <v>1977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70.5</v>
      </c>
      <c r="D10" s="26"/>
      <c r="F10" s="19"/>
    </row>
    <row r="11" spans="1:6" x14ac:dyDescent="0.25">
      <c r="A11" s="16"/>
      <c r="B11" s="27"/>
      <c r="C11" s="28">
        <f>C10%</f>
        <v>0.70499999999999996</v>
      </c>
      <c r="D11" s="28"/>
      <c r="F11" s="19"/>
    </row>
    <row r="12" spans="1:6" x14ac:dyDescent="0.25">
      <c r="A12" s="16" t="s">
        <v>21</v>
      </c>
      <c r="B12" s="20"/>
      <c r="C12" s="21">
        <f>C6*C11</f>
        <v>1903.5</v>
      </c>
      <c r="D12" s="24"/>
      <c r="F12" s="19"/>
    </row>
    <row r="13" spans="1:6" x14ac:dyDescent="0.25">
      <c r="A13" s="16" t="s">
        <v>22</v>
      </c>
      <c r="B13" s="20"/>
      <c r="C13" s="21">
        <f>C6-C12</f>
        <v>796.5</v>
      </c>
      <c r="D13" s="24"/>
      <c r="F13" s="19"/>
    </row>
    <row r="14" spans="1:6" x14ac:dyDescent="0.25">
      <c r="A14" s="16" t="s">
        <v>15</v>
      </c>
      <c r="B14" s="20"/>
      <c r="C14" s="21">
        <f>C5</f>
        <v>27300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28096.5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422</v>
      </c>
      <c r="D18" s="26"/>
      <c r="F18" s="19"/>
    </row>
    <row r="19" spans="1:6" x14ac:dyDescent="0.25">
      <c r="A19" s="16" t="s">
        <v>74</v>
      </c>
      <c r="B19" s="6"/>
      <c r="C19" s="32">
        <f>C18*C16</f>
        <v>11856723</v>
      </c>
      <c r="D19" s="79"/>
      <c r="E19" s="69"/>
      <c r="F19" s="33"/>
    </row>
    <row r="20" spans="1:6" x14ac:dyDescent="0.25">
      <c r="A20" s="16" t="s">
        <v>24</v>
      </c>
      <c r="C20" s="34">
        <f>C19*90%</f>
        <v>10671050.700000001</v>
      </c>
      <c r="D20" s="32"/>
      <c r="F20" s="19"/>
    </row>
    <row r="21" spans="1:6" x14ac:dyDescent="0.25">
      <c r="A21" s="16" t="s">
        <v>25</v>
      </c>
      <c r="C21" s="34">
        <f>C19*80%</f>
        <v>9485378.4000000004</v>
      </c>
      <c r="D21" s="34"/>
      <c r="F21" s="19"/>
    </row>
    <row r="22" spans="1:6" x14ac:dyDescent="0.25">
      <c r="A22" s="16"/>
      <c r="D22" s="26"/>
      <c r="F22" s="35"/>
    </row>
    <row r="23" spans="1:6" x14ac:dyDescent="0.25">
      <c r="A23" s="36" t="s">
        <v>26</v>
      </c>
      <c r="B23" s="37"/>
      <c r="C23" s="38">
        <f>C4*C18</f>
        <v>1139400</v>
      </c>
      <c r="D23" s="38"/>
    </row>
    <row r="24" spans="1:6" x14ac:dyDescent="0.25">
      <c r="A24" s="16" t="s">
        <v>27</v>
      </c>
    </row>
    <row r="25" spans="1:6" x14ac:dyDescent="0.25">
      <c r="A25" s="39" t="s">
        <v>28</v>
      </c>
      <c r="B25" s="17"/>
      <c r="C25" s="34">
        <f>C19*0.025/12</f>
        <v>24701.506250000002</v>
      </c>
      <c r="D25" s="34"/>
    </row>
    <row r="26" spans="1:6" x14ac:dyDescent="0.25">
      <c r="C26" s="34"/>
      <c r="D26" s="34"/>
    </row>
    <row r="27" spans="1:6" x14ac:dyDescent="0.25"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topLeftCell="A10" workbookViewId="0">
      <selection activeCell="G31" sqref="G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3.710937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416.66666666666669</v>
      </c>
      <c r="C2" s="4">
        <f t="shared" ref="C2:C16" si="1">B2*1.2</f>
        <v>500</v>
      </c>
      <c r="D2" s="4">
        <f t="shared" ref="D2:D16" si="2">C2*1.2</f>
        <v>600</v>
      </c>
      <c r="E2" s="5">
        <f t="shared" ref="E2:E16" si="3">R2</f>
        <v>11000000</v>
      </c>
      <c r="F2" s="80">
        <f t="shared" ref="F2:F15" si="4">ROUND((E2/B2),0)</f>
        <v>26400</v>
      </c>
      <c r="G2" s="80">
        <f t="shared" ref="G2:G15" si="5">ROUND((E2/C2),0)</f>
        <v>22000</v>
      </c>
      <c r="H2" s="80">
        <f t="shared" ref="H2:H15" si="6">ROUND((E2/D2),0)</f>
        <v>18333</v>
      </c>
      <c r="I2" s="80">
        <f t="shared" ref="I2:I15" si="7">T2</f>
        <v>0</v>
      </c>
      <c r="J2" s="80">
        <f t="shared" ref="J2:J15" si="8">U2</f>
        <v>0</v>
      </c>
      <c r="K2" s="81"/>
      <c r="L2" s="81"/>
      <c r="M2" s="81"/>
      <c r="N2" s="81"/>
      <c r="O2" s="81">
        <v>0</v>
      </c>
      <c r="P2" s="81">
        <v>500</v>
      </c>
      <c r="Q2" s="81">
        <f t="shared" ref="Q2:Q10" si="9">P2/1.2</f>
        <v>416.66666666666669</v>
      </c>
      <c r="R2" s="82">
        <v>11000000</v>
      </c>
      <c r="S2" s="2"/>
    </row>
    <row r="3" spans="1:19" x14ac:dyDescent="0.25">
      <c r="A3" s="4">
        <v>2</v>
      </c>
      <c r="B3" s="4">
        <f t="shared" si="0"/>
        <v>650</v>
      </c>
      <c r="C3" s="4">
        <f t="shared" si="1"/>
        <v>780</v>
      </c>
      <c r="D3" s="4">
        <f t="shared" si="2"/>
        <v>936</v>
      </c>
      <c r="E3" s="5">
        <f t="shared" si="3"/>
        <v>15000000</v>
      </c>
      <c r="F3" s="80">
        <f t="shared" si="4"/>
        <v>23077</v>
      </c>
      <c r="G3" s="80">
        <f t="shared" si="5"/>
        <v>19231</v>
      </c>
      <c r="H3" s="80">
        <f t="shared" si="6"/>
        <v>16026</v>
      </c>
      <c r="I3" s="80">
        <f t="shared" si="7"/>
        <v>0</v>
      </c>
      <c r="J3" s="80">
        <f t="shared" si="8"/>
        <v>0</v>
      </c>
      <c r="K3" s="81"/>
      <c r="L3" s="81"/>
      <c r="M3" s="81"/>
      <c r="N3" s="81"/>
      <c r="O3" s="81">
        <v>0</v>
      </c>
      <c r="P3" s="81">
        <v>780</v>
      </c>
      <c r="Q3" s="81">
        <f t="shared" si="9"/>
        <v>650</v>
      </c>
      <c r="R3" s="82">
        <v>15000000</v>
      </c>
      <c r="S3" s="2"/>
    </row>
    <row r="4" spans="1:19" x14ac:dyDescent="0.25">
      <c r="A4" s="4">
        <v>3</v>
      </c>
      <c r="B4" s="4">
        <f t="shared" si="0"/>
        <v>377</v>
      </c>
      <c r="C4" s="4">
        <f t="shared" si="1"/>
        <v>452.4</v>
      </c>
      <c r="D4" s="4">
        <f t="shared" si="2"/>
        <v>542.88</v>
      </c>
      <c r="E4" s="5">
        <f t="shared" si="3"/>
        <v>11500000</v>
      </c>
      <c r="F4" s="76">
        <f t="shared" si="4"/>
        <v>30504</v>
      </c>
      <c r="G4" s="76">
        <f t="shared" si="5"/>
        <v>25420</v>
      </c>
      <c r="H4" s="76">
        <f t="shared" si="6"/>
        <v>21183</v>
      </c>
      <c r="I4" s="76">
        <f t="shared" si="7"/>
        <v>0</v>
      </c>
      <c r="J4" s="76">
        <f t="shared" si="8"/>
        <v>0</v>
      </c>
      <c r="K4" s="7"/>
      <c r="L4" s="7"/>
      <c r="M4" s="7"/>
      <c r="N4" s="7"/>
      <c r="O4" s="7">
        <v>0</v>
      </c>
      <c r="P4" s="7">
        <f t="shared" ref="P4" si="10">O4/1.2</f>
        <v>0</v>
      </c>
      <c r="Q4" s="7">
        <v>377</v>
      </c>
      <c r="R4" s="77">
        <v>11500000</v>
      </c>
      <c r="S4" s="2"/>
    </row>
    <row r="5" spans="1:19" x14ac:dyDescent="0.25">
      <c r="A5" s="4">
        <v>4</v>
      </c>
      <c r="B5" s="4">
        <f t="shared" si="0"/>
        <v>341.66666666666669</v>
      </c>
      <c r="C5" s="4">
        <f t="shared" si="1"/>
        <v>410</v>
      </c>
      <c r="D5" s="4">
        <f t="shared" si="2"/>
        <v>492</v>
      </c>
      <c r="E5" s="5">
        <f t="shared" si="3"/>
        <v>10000000</v>
      </c>
      <c r="F5" s="76">
        <f t="shared" si="4"/>
        <v>29268</v>
      </c>
      <c r="G5" s="76">
        <f t="shared" si="5"/>
        <v>24390</v>
      </c>
      <c r="H5" s="76">
        <f t="shared" si="6"/>
        <v>20325</v>
      </c>
      <c r="I5" s="76">
        <f t="shared" si="7"/>
        <v>0</v>
      </c>
      <c r="J5" s="76">
        <f t="shared" si="8"/>
        <v>0</v>
      </c>
      <c r="K5" s="7"/>
      <c r="L5" s="7"/>
      <c r="M5" s="7"/>
      <c r="N5" s="7"/>
      <c r="O5" s="7">
        <v>0</v>
      </c>
      <c r="P5" s="7">
        <v>410</v>
      </c>
      <c r="Q5" s="7">
        <f t="shared" si="9"/>
        <v>341.66666666666669</v>
      </c>
      <c r="R5" s="77">
        <v>10000000</v>
      </c>
      <c r="S5" s="2"/>
    </row>
    <row r="6" spans="1:19" x14ac:dyDescent="0.25">
      <c r="A6" s="4">
        <v>5</v>
      </c>
      <c r="B6" s="4">
        <f t="shared" si="0"/>
        <v>500</v>
      </c>
      <c r="C6" s="4">
        <f t="shared" si="1"/>
        <v>600</v>
      </c>
      <c r="D6" s="4">
        <f t="shared" si="2"/>
        <v>720</v>
      </c>
      <c r="E6" s="5">
        <f t="shared" si="3"/>
        <v>14000000</v>
      </c>
      <c r="F6" s="76">
        <f t="shared" si="4"/>
        <v>28000</v>
      </c>
      <c r="G6" s="76">
        <f t="shared" si="5"/>
        <v>23333</v>
      </c>
      <c r="H6" s="76">
        <f t="shared" si="6"/>
        <v>19444</v>
      </c>
      <c r="I6" s="76">
        <f t="shared" si="7"/>
        <v>0</v>
      </c>
      <c r="J6" s="76">
        <f t="shared" si="8"/>
        <v>0</v>
      </c>
      <c r="K6" s="7"/>
      <c r="L6" s="7"/>
      <c r="M6" s="7"/>
      <c r="N6" s="7"/>
      <c r="O6" s="7">
        <v>0</v>
      </c>
      <c r="P6" s="7">
        <f t="shared" ref="P6:P10" si="11">O6/1.2</f>
        <v>0</v>
      </c>
      <c r="Q6" s="7">
        <v>500</v>
      </c>
      <c r="R6" s="77">
        <v>14000000</v>
      </c>
      <c r="S6" s="2"/>
    </row>
    <row r="7" spans="1:19" x14ac:dyDescent="0.25">
      <c r="A7" s="4">
        <v>6</v>
      </c>
      <c r="B7" s="4">
        <f t="shared" si="0"/>
        <v>607.98659999999995</v>
      </c>
      <c r="C7" s="4">
        <f t="shared" si="1"/>
        <v>729.58391999999992</v>
      </c>
      <c r="D7" s="4">
        <f t="shared" si="2"/>
        <v>875.50070399999993</v>
      </c>
      <c r="E7" s="5">
        <f t="shared" si="3"/>
        <v>19700000</v>
      </c>
      <c r="F7" s="4">
        <f t="shared" si="4"/>
        <v>32402</v>
      </c>
      <c r="G7" s="4">
        <f t="shared" si="5"/>
        <v>27002</v>
      </c>
      <c r="H7" s="4">
        <f t="shared" si="6"/>
        <v>22501</v>
      </c>
      <c r="I7" s="4">
        <f t="shared" si="7"/>
        <v>0</v>
      </c>
      <c r="J7" s="4">
        <f t="shared" si="8"/>
        <v>0</v>
      </c>
      <c r="O7">
        <v>0</v>
      </c>
      <c r="P7">
        <f>67.78*10.764</f>
        <v>729.58391999999992</v>
      </c>
      <c r="Q7">
        <f t="shared" si="9"/>
        <v>607.98659999999995</v>
      </c>
      <c r="R7" s="2">
        <v>19700000</v>
      </c>
      <c r="S7" s="2" t="s">
        <v>88</v>
      </c>
    </row>
    <row r="8" spans="1:19" x14ac:dyDescent="0.25">
      <c r="A8" s="4">
        <v>7</v>
      </c>
      <c r="B8" s="4">
        <f t="shared" si="0"/>
        <v>572.64480000000003</v>
      </c>
      <c r="C8" s="4">
        <f t="shared" si="1"/>
        <v>687.17376000000002</v>
      </c>
      <c r="D8" s="4">
        <f t="shared" si="2"/>
        <v>824.60851200000002</v>
      </c>
      <c r="E8" s="5">
        <f t="shared" si="3"/>
        <v>17000000</v>
      </c>
      <c r="F8" s="4">
        <f t="shared" si="4"/>
        <v>29687</v>
      </c>
      <c r="G8" s="4">
        <f t="shared" si="5"/>
        <v>24739</v>
      </c>
      <c r="H8" s="4">
        <f t="shared" si="6"/>
        <v>20616</v>
      </c>
      <c r="I8" s="4">
        <f t="shared" si="7"/>
        <v>0</v>
      </c>
      <c r="J8" s="4">
        <f t="shared" si="8"/>
        <v>0</v>
      </c>
      <c r="O8">
        <v>0</v>
      </c>
      <c r="P8">
        <f>63.84*10.764</f>
        <v>687.17376000000002</v>
      </c>
      <c r="Q8">
        <f t="shared" si="9"/>
        <v>572.64480000000003</v>
      </c>
      <c r="R8" s="2">
        <v>17000000</v>
      </c>
      <c r="S8" s="2" t="s">
        <v>87</v>
      </c>
    </row>
    <row r="9" spans="1:19" x14ac:dyDescent="0.25">
      <c r="A9" s="4">
        <v>8</v>
      </c>
      <c r="B9" s="4">
        <f t="shared" si="0"/>
        <v>290</v>
      </c>
      <c r="C9" s="4">
        <f t="shared" si="1"/>
        <v>348</v>
      </c>
      <c r="D9" s="4">
        <f t="shared" si="2"/>
        <v>417.59999999999997</v>
      </c>
      <c r="E9" s="5">
        <f t="shared" si="3"/>
        <v>7100000</v>
      </c>
      <c r="F9" s="4">
        <f t="shared" si="4"/>
        <v>24483</v>
      </c>
      <c r="G9" s="4">
        <f t="shared" si="5"/>
        <v>20402</v>
      </c>
      <c r="H9" s="4">
        <f t="shared" si="6"/>
        <v>17002</v>
      </c>
      <c r="I9" s="4">
        <f t="shared" si="7"/>
        <v>0</v>
      </c>
      <c r="J9" s="4">
        <f t="shared" si="8"/>
        <v>0</v>
      </c>
      <c r="O9">
        <v>0</v>
      </c>
      <c r="P9">
        <v>348</v>
      </c>
      <c r="Q9">
        <f t="shared" si="9"/>
        <v>290</v>
      </c>
      <c r="R9" s="2">
        <v>7100000</v>
      </c>
      <c r="S9" s="2" t="s">
        <v>89</v>
      </c>
    </row>
    <row r="10" spans="1:19" x14ac:dyDescent="0.25">
      <c r="A10" s="4">
        <v>9</v>
      </c>
      <c r="B10" s="4">
        <f t="shared" si="0"/>
        <v>579.16666666666674</v>
      </c>
      <c r="C10" s="4">
        <f t="shared" si="1"/>
        <v>695.00000000000011</v>
      </c>
      <c r="D10" s="4">
        <f t="shared" si="2"/>
        <v>834.00000000000011</v>
      </c>
      <c r="E10" s="5">
        <f t="shared" si="3"/>
        <v>16500000</v>
      </c>
      <c r="F10" s="76">
        <f t="shared" si="4"/>
        <v>28489</v>
      </c>
      <c r="G10" s="76">
        <f t="shared" si="5"/>
        <v>23741</v>
      </c>
      <c r="H10" s="76">
        <f t="shared" si="6"/>
        <v>19784</v>
      </c>
      <c r="I10" s="76">
        <f t="shared" si="7"/>
        <v>0</v>
      </c>
      <c r="J10" s="76">
        <f t="shared" si="8"/>
        <v>0</v>
      </c>
      <c r="K10" s="7"/>
      <c r="L10" s="7"/>
      <c r="M10" s="7"/>
      <c r="N10" s="7"/>
      <c r="O10" s="7">
        <v>0</v>
      </c>
      <c r="P10" s="7">
        <v>695</v>
      </c>
      <c r="Q10" s="7">
        <f t="shared" si="9"/>
        <v>579.16666666666674</v>
      </c>
      <c r="R10" s="77">
        <v>16500000</v>
      </c>
      <c r="S10" s="77" t="s">
        <v>90</v>
      </c>
    </row>
    <row r="11" spans="1:19" x14ac:dyDescent="0.25">
      <c r="A11" s="4">
        <v>10</v>
      </c>
      <c r="B11" s="4">
        <f t="shared" si="0"/>
        <v>219.2268</v>
      </c>
      <c r="C11" s="4">
        <f t="shared" si="1"/>
        <v>263.07216</v>
      </c>
      <c r="D11" s="4">
        <f t="shared" si="2"/>
        <v>315.68659199999996</v>
      </c>
      <c r="E11" s="5">
        <f t="shared" si="3"/>
        <v>7000000</v>
      </c>
      <c r="F11" s="76">
        <f t="shared" si="4"/>
        <v>31930</v>
      </c>
      <c r="G11" s="76">
        <f t="shared" si="5"/>
        <v>26609</v>
      </c>
      <c r="H11" s="76">
        <f t="shared" si="6"/>
        <v>22174</v>
      </c>
      <c r="I11" s="76">
        <f t="shared" si="7"/>
        <v>0</v>
      </c>
      <c r="J11" s="76">
        <f t="shared" si="8"/>
        <v>0</v>
      </c>
      <c r="K11" s="7"/>
      <c r="L11" s="7"/>
      <c r="M11" s="7"/>
      <c r="N11" s="7"/>
      <c r="O11" s="7">
        <v>0</v>
      </c>
      <c r="P11" s="7">
        <f>24.44*10.764</f>
        <v>263.07216</v>
      </c>
      <c r="Q11" s="7">
        <f t="shared" ref="Q11:Q15" si="12">P11/1.2</f>
        <v>219.2268</v>
      </c>
      <c r="R11" s="77">
        <v>7000000</v>
      </c>
      <c r="S11" s="77" t="s">
        <v>91</v>
      </c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ref="P11:P15" si="13">O12/1.2</f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3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3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3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72" t="s">
        <v>86</v>
      </c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56" t="s">
        <v>71</v>
      </c>
      <c r="G27" s="56">
        <v>452</v>
      </c>
    </row>
    <row r="28" spans="1:19" s="10" customFormat="1" x14ac:dyDescent="0.25">
      <c r="C28" s="71" t="s">
        <v>83</v>
      </c>
      <c r="D28" s="71"/>
      <c r="F28" s="56" t="s">
        <v>85</v>
      </c>
      <c r="G28" s="56">
        <v>422</v>
      </c>
    </row>
    <row r="29" spans="1:19" s="10" customFormat="1" x14ac:dyDescent="0.25">
      <c r="C29" s="71" t="s">
        <v>1</v>
      </c>
      <c r="D29" s="71">
        <v>9750000</v>
      </c>
      <c r="F29" s="56" t="s">
        <v>72</v>
      </c>
      <c r="G29" s="56">
        <v>506</v>
      </c>
      <c r="H29" s="10">
        <f>G29/G28</f>
        <v>1.1990521327014219</v>
      </c>
    </row>
    <row r="30" spans="1:19" s="10" customFormat="1" x14ac:dyDescent="0.25">
      <c r="F30" s="56" t="s">
        <v>73</v>
      </c>
      <c r="G30" s="56">
        <v>28000</v>
      </c>
    </row>
    <row r="31" spans="1:19" s="10" customFormat="1" x14ac:dyDescent="0.25">
      <c r="C31" s="74"/>
      <c r="D31" s="74"/>
      <c r="F31" s="74" t="s">
        <v>74</v>
      </c>
      <c r="G31" s="74">
        <f>G28*G30</f>
        <v>11816000</v>
      </c>
      <c r="H31" s="10">
        <f>G31/D29</f>
        <v>1.2118974358974359</v>
      </c>
    </row>
    <row r="32" spans="1:19" s="10" customFormat="1" x14ac:dyDescent="0.25">
      <c r="C32" s="74"/>
      <c r="D32" s="74"/>
      <c r="F32" s="74" t="s">
        <v>24</v>
      </c>
      <c r="G32" s="74">
        <f>G31*90%</f>
        <v>10634400</v>
      </c>
    </row>
    <row r="33" spans="3:7" s="10" customFormat="1" x14ac:dyDescent="0.25">
      <c r="C33" s="74"/>
      <c r="D33" s="74"/>
      <c r="F33" s="74" t="s">
        <v>25</v>
      </c>
      <c r="G33" s="74">
        <f>G31*80%</f>
        <v>9452800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31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65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SHYAM</cp:lastModifiedBy>
  <cp:lastPrinted>2019-11-05T06:14:02Z</cp:lastPrinted>
  <dcterms:created xsi:type="dcterms:W3CDTF">2018-02-17T10:36:41Z</dcterms:created>
  <dcterms:modified xsi:type="dcterms:W3CDTF">2024-01-18T07:54:21Z</dcterms:modified>
</cp:coreProperties>
</file>