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Feb\MEHUL MADHURKAR BHELEKAR\"/>
    </mc:Choice>
  </mc:AlternateContent>
  <xr:revisionPtr revIDLastSave="0" documentId="13_ncr:1_{29B6ADCD-E25C-4DCB-B090-5C643142AD75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23" l="1"/>
  <c r="C13" i="23"/>
  <c r="G31" i="4"/>
  <c r="G32" i="4" s="1"/>
  <c r="G27" i="4" l="1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0" i="24" l="1"/>
  <c r="I22" i="24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<sst xmlns="http://schemas.openxmlformats.org/spreadsheetml/2006/main" count="131" uniqueCount="89">
  <si>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</si>
  <si>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</si>
  <si>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</si>
  <si>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</si>
  <si>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</si>
  <si>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</si>
  <si>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</si>
  <si>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</si>
  <si>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</si>
  <si>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</si>
  <si>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</si>
  <si>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</si>
  <si>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</si>
  <si>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</si>
  <si>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</si>
  <si>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</si>
  <si>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</si>
  <si>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</si>
  <si>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</si>
  <si>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</si>
  <si>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</si>
  <si>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</si>
  <si>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</si>
  <si>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</si>
  <si>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</si>
  <si>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</si>
  <si>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</si>
  <si>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</si>
  <si>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</si>
  <si>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</si>
  <si>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</si>
  <si>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</si>
  <si>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</si>
  <si>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</si>
  <si>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</si>
  <si>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</si>
  <si>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</si>
  <si>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</si>
  <si>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</si>
  <si>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</si>
  <si>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</si>
  <si>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</si>
  <si>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</si>
  <si>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</si>
  <si>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</si>
  <si>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</si>
  <si>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</si>
  <si>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</si>
  <si>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</si>
  <si>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</si>
  <si>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</si>
  <si>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</si>
  <si>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</si>
  <si>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</si>
  <si>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</si>
  <si>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</si>
  <si>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</si>
  <si>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</si>
  <si>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</si>
  <si>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</si>
  <si>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</si>
  <si>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</si>
  <si>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</si>
  <si>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</si>
  <si>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</si>
  <si>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</si>
  <si>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</si>
  <si>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</si>
  <si>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</si>
  <si>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</si>
  <si>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</si>
  <si>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</si>
  <si>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</si>
  <si>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</si>
  <si>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</si>
  <si>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</si>
  <si>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</si>
  <si>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</si>
  <si>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</si>
  <si>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</si>
  <si>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</si>
  <si>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</si>
  <si>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</si>
  <si>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</si>
  <si>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25.01.2024</t>
  </si>
  <si>
    <t>BALC</t>
  </si>
  <si>
    <t>DUCT</t>
  </si>
  <si>
    <t>TMCA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</si>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</sst>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7" fillId="2" borderId="0" xfId="0" applyFont="1" applyFill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7" fillId="2" borderId="0" xfId="1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48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33E0A-6159-41C3-A07B-B2786187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037A1-6F76-4EAB-9CF7-60DDC18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98449-54B9-4D42-BA42-876B6A90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296933</xdr:colOff>
      <xdr:row>34</xdr:row>
      <xdr:rowOff>48463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A7BCBA-D6DF-4DD0-96FA-43805F579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79333" cy="6001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305039.39499999996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334439.39499999996</v>
      </c>
      <c r="D9" s="61" t="s">
        <v>62</v>
      </c>
      <c r="E9" s="62">
        <f>C9/10.764</f>
        <v>31070.177907840949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2019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5</v>
      </c>
      <c r="D13" s="68">
        <f>D12-C13</f>
        <v>95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10200</v>
      </c>
      <c r="D3" s="23" t="s">
        <v>76</v>
      </c>
      <c r="E3" s="6" t="s">
        <v>88</v>
      </c>
      <c r="F3" s="19"/>
    </row>
    <row r="4" spans="1:6" ht="30" x14ac:dyDescent="0.25">
      <c r="A4" s="22" t="s">
        <v>14</v>
      </c>
      <c r="B4" s="20"/>
      <c r="C4" s="21">
        <v>2500</v>
      </c>
      <c r="D4" s="23"/>
      <c r="F4" s="19"/>
    </row>
    <row r="5" spans="1:6" x14ac:dyDescent="0.25">
      <c r="A5" s="16" t="s">
        <v>15</v>
      </c>
      <c r="B5" s="20"/>
      <c r="C5" s="21">
        <f>C3-C4</f>
        <v>7700</v>
      </c>
      <c r="D5" s="23"/>
      <c r="F5" s="19"/>
    </row>
    <row r="6" spans="1:6" x14ac:dyDescent="0.25">
      <c r="A6" s="16" t="s">
        <v>16</v>
      </c>
      <c r="B6" s="20"/>
      <c r="C6" s="21">
        <f>C4</f>
        <v>2500</v>
      </c>
      <c r="D6" s="23"/>
      <c r="F6" s="19"/>
    </row>
    <row r="7" spans="1:6" x14ac:dyDescent="0.25">
      <c r="A7" s="16" t="s">
        <v>17</v>
      </c>
      <c r="B7" s="24"/>
      <c r="C7" s="25">
        <f>D7-D8</f>
        <v>5</v>
      </c>
      <c r="D7" s="25">
        <v>2024</v>
      </c>
      <c r="F7" s="19"/>
    </row>
    <row r="8" spans="1:6" x14ac:dyDescent="0.25">
      <c r="A8" s="16" t="s">
        <v>18</v>
      </c>
      <c r="B8" s="24"/>
      <c r="C8" s="25">
        <f>C9-C7</f>
        <v>55</v>
      </c>
      <c r="D8" s="25">
        <v>2019</v>
      </c>
      <c r="F8" s="19"/>
    </row>
    <row r="9" spans="1:6" x14ac:dyDescent="0.25">
      <c r="A9" s="16" t="s">
        <v>19</v>
      </c>
      <c r="B9" s="24"/>
      <c r="C9" s="25">
        <v>60</v>
      </c>
      <c r="D9" s="25"/>
      <c r="F9" s="19"/>
    </row>
    <row r="10" spans="1:6" ht="30" x14ac:dyDescent="0.25">
      <c r="A10" s="22" t="s">
        <v>20</v>
      </c>
      <c r="B10" s="24"/>
      <c r="C10" s="25">
        <f>90*C7/C9</f>
        <v>7.5</v>
      </c>
      <c r="D10" s="25"/>
      <c r="F10" s="19"/>
    </row>
    <row r="11" spans="1:6" x14ac:dyDescent="0.25">
      <c r="A11" s="16"/>
      <c r="B11" s="26"/>
      <c r="C11" s="27">
        <f>C10%</f>
        <v>7.4999999999999997E-2</v>
      </c>
      <c r="D11" s="27"/>
      <c r="F11" s="19"/>
    </row>
    <row r="12" spans="1:6" x14ac:dyDescent="0.25">
      <c r="A12" s="16" t="s">
        <v>21</v>
      </c>
      <c r="B12" s="20"/>
      <c r="C12" s="21">
        <f>C6*C11</f>
        <v>187.5</v>
      </c>
      <c r="D12" s="23"/>
      <c r="F12" s="19"/>
    </row>
    <row r="13" spans="1:6" x14ac:dyDescent="0.25">
      <c r="A13" s="16" t="s">
        <v>22</v>
      </c>
      <c r="B13" s="20"/>
      <c r="C13" s="21">
        <f>C6-C12+0.5</f>
        <v>2313</v>
      </c>
      <c r="D13" s="23"/>
      <c r="F13" s="19"/>
    </row>
    <row r="14" spans="1:6" x14ac:dyDescent="0.25">
      <c r="A14" s="16" t="s">
        <v>15</v>
      </c>
      <c r="B14" s="20"/>
      <c r="C14" s="21">
        <f>C5</f>
        <v>7700</v>
      </c>
      <c r="D14" s="23"/>
      <c r="F14" s="19"/>
    </row>
    <row r="15" spans="1:6" x14ac:dyDescent="0.25">
      <c r="B15" s="20"/>
      <c r="C15" s="21"/>
      <c r="D15" s="23"/>
      <c r="F15" s="19"/>
    </row>
    <row r="16" spans="1:6" x14ac:dyDescent="0.25">
      <c r="A16" s="28" t="s">
        <v>23</v>
      </c>
      <c r="B16" s="29"/>
      <c r="C16" s="77">
        <f>(C13+C14)</f>
        <v>10013</v>
      </c>
      <c r="D16" s="23"/>
      <c r="F16" s="19"/>
    </row>
    <row r="17" spans="1:6" x14ac:dyDescent="0.25">
      <c r="B17" s="24"/>
      <c r="C17" s="25"/>
      <c r="D17" s="25"/>
      <c r="F17" s="19"/>
    </row>
    <row r="18" spans="1:6" x14ac:dyDescent="0.25">
      <c r="A18" s="72" t="str">
        <f>E3</f>
        <v>ACA</v>
      </c>
      <c r="B18" s="7"/>
      <c r="C18" s="73">
        <v>396</v>
      </c>
      <c r="D18" s="25"/>
      <c r="F18" s="19"/>
    </row>
    <row r="19" spans="1:6" x14ac:dyDescent="0.25">
      <c r="A19" s="16" t="s">
        <v>74</v>
      </c>
      <c r="B19" s="6"/>
      <c r="C19" s="25">
        <f>C18*C16</f>
        <v>3965148</v>
      </c>
      <c r="D19" s="31"/>
      <c r="E19" s="68"/>
      <c r="F19" s="32"/>
    </row>
    <row r="20" spans="1:6" x14ac:dyDescent="0.25">
      <c r="A20" s="16" t="s">
        <v>24</v>
      </c>
      <c r="C20" s="17">
        <f>C19*90%</f>
        <v>3568633.2</v>
      </c>
      <c r="D20" s="30"/>
      <c r="F20" s="19"/>
    </row>
    <row r="21" spans="1:6" x14ac:dyDescent="0.25">
      <c r="A21" s="16" t="s">
        <v>25</v>
      </c>
      <c r="C21" s="17">
        <f>C19*80%</f>
        <v>3172118.4000000004</v>
      </c>
      <c r="D21" s="33"/>
      <c r="F21" s="19"/>
    </row>
    <row r="22" spans="1:6" x14ac:dyDescent="0.25">
      <c r="A22" s="16"/>
      <c r="D22" s="25"/>
      <c r="F22" s="34"/>
    </row>
    <row r="23" spans="1:6" x14ac:dyDescent="0.25">
      <c r="A23" s="35" t="s">
        <v>26</v>
      </c>
      <c r="B23" s="36"/>
      <c r="C23" s="37">
        <f>C4*C18</f>
        <v>990000</v>
      </c>
      <c r="D23" s="37"/>
    </row>
    <row r="24" spans="1:6" x14ac:dyDescent="0.25">
      <c r="A24" s="16" t="s">
        <v>27</v>
      </c>
    </row>
    <row r="25" spans="1:6" x14ac:dyDescent="0.25">
      <c r="A25" s="38" t="s">
        <v>28</v>
      </c>
      <c r="B25" s="17"/>
      <c r="C25" s="33">
        <f>C19*0.025/12</f>
        <v>8260.7250000000004</v>
      </c>
      <c r="D25" s="33"/>
    </row>
    <row r="26" spans="1:6" x14ac:dyDescent="0.25">
      <c r="C26" s="33"/>
      <c r="D26" s="33"/>
    </row>
    <row r="27" spans="1:6" x14ac:dyDescent="0.25">
      <c r="C27" s="33"/>
      <c r="D27" s="33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462.5</v>
      </c>
      <c r="C2" s="4">
        <f t="shared" ref="C2:C16" si="1">B2*1.2</f>
        <v>555</v>
      </c>
      <c r="D2" s="4">
        <f t="shared" ref="D2:D16" si="2">C2*1.2</f>
        <v>666</v>
      </c>
      <c r="E2" s="5">
        <f t="shared" ref="E2:E16" si="3">R2</f>
        <v>3600000</v>
      </c>
      <c r="F2" s="4">
        <f t="shared" ref="F2:F15" si="4">ROUND((E2/B2),0)</f>
        <v>7784</v>
      </c>
      <c r="G2" s="4">
        <f t="shared" ref="G2:G15" si="5">ROUND((E2/C2),0)</f>
        <v>6486</v>
      </c>
      <c r="H2" s="4">
        <f t="shared" ref="H2:H15" si="6">ROUND((E2/D2),0)</f>
        <v>5405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555</v>
      </c>
      <c r="Q2">
        <f t="shared" ref="Q2:Q10" si="9">P2/1.2</f>
        <v>462.5</v>
      </c>
      <c r="R2" s="2">
        <v>3600000</v>
      </c>
      <c r="S2" s="2"/>
    </row>
    <row r="3" spans="1:19" x14ac:dyDescent="0.25">
      <c r="A3" s="4">
        <v>2</v>
      </c>
      <c r="B3" s="4">
        <f t="shared" si="0"/>
        <v>571.66666666666674</v>
      </c>
      <c r="C3" s="4">
        <f t="shared" si="1"/>
        <v>686.00000000000011</v>
      </c>
      <c r="D3" s="4">
        <f t="shared" si="2"/>
        <v>823.20000000000016</v>
      </c>
      <c r="E3" s="5">
        <f t="shared" si="3"/>
        <v>5500000</v>
      </c>
      <c r="F3" s="74">
        <f t="shared" si="4"/>
        <v>9621</v>
      </c>
      <c r="G3" s="74">
        <f t="shared" si="5"/>
        <v>8017</v>
      </c>
      <c r="H3" s="74">
        <f t="shared" si="6"/>
        <v>6681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686</v>
      </c>
      <c r="Q3" s="7">
        <f t="shared" si="9"/>
        <v>571.66666666666674</v>
      </c>
      <c r="R3" s="75">
        <v>5500000</v>
      </c>
      <c r="S3" s="2"/>
    </row>
    <row r="4" spans="1:19" x14ac:dyDescent="0.25">
      <c r="A4" s="4">
        <v>3</v>
      </c>
      <c r="B4" s="4">
        <f t="shared" si="0"/>
        <v>431</v>
      </c>
      <c r="C4" s="4">
        <f t="shared" si="1"/>
        <v>517.19999999999993</v>
      </c>
      <c r="D4" s="4">
        <f t="shared" si="2"/>
        <v>620.63999999999987</v>
      </c>
      <c r="E4" s="5">
        <f t="shared" si="3"/>
        <v>5500000</v>
      </c>
      <c r="F4" s="4">
        <f t="shared" si="4"/>
        <v>12761</v>
      </c>
      <c r="G4" s="4">
        <f t="shared" si="5"/>
        <v>10634</v>
      </c>
      <c r="H4" s="4">
        <f t="shared" si="6"/>
        <v>8862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431</v>
      </c>
      <c r="R4" s="2">
        <v>5500000</v>
      </c>
      <c r="S4" s="2"/>
    </row>
    <row r="5" spans="1:19" x14ac:dyDescent="0.25">
      <c r="A5" s="4">
        <v>4</v>
      </c>
      <c r="B5" s="4">
        <f t="shared" si="0"/>
        <v>396</v>
      </c>
      <c r="C5" s="4">
        <f t="shared" si="1"/>
        <v>475.2</v>
      </c>
      <c r="D5" s="4">
        <f t="shared" si="2"/>
        <v>570.24</v>
      </c>
      <c r="E5" s="5">
        <f t="shared" si="3"/>
        <v>4085000</v>
      </c>
      <c r="F5" s="74">
        <f t="shared" si="4"/>
        <v>10316</v>
      </c>
      <c r="G5" s="74">
        <f t="shared" si="5"/>
        <v>8596</v>
      </c>
      <c r="H5" s="74">
        <f t="shared" si="6"/>
        <v>7164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396</v>
      </c>
      <c r="R5" s="75">
        <v>4085000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5" t="s">
        <v>71</v>
      </c>
      <c r="G24" s="55">
        <v>375</v>
      </c>
    </row>
    <row r="25" spans="1:19" s="10" customFormat="1" x14ac:dyDescent="0.25">
      <c r="F25" s="55" t="s">
        <v>85</v>
      </c>
      <c r="G25" s="55">
        <v>69</v>
      </c>
    </row>
    <row r="26" spans="1:19" s="10" customFormat="1" x14ac:dyDescent="0.25">
      <c r="F26" s="55" t="s">
        <v>86</v>
      </c>
      <c r="G26" s="55">
        <v>16</v>
      </c>
    </row>
    <row r="27" spans="1:19" s="10" customFormat="1" x14ac:dyDescent="0.25">
      <c r="F27" s="55" t="s">
        <v>87</v>
      </c>
      <c r="G27" s="55">
        <f>SUM(G24:G26)</f>
        <v>460</v>
      </c>
    </row>
    <row r="28" spans="1:19" s="10" customFormat="1" x14ac:dyDescent="0.25">
      <c r="C28" s="70" t="s">
        <v>75</v>
      </c>
      <c r="D28" s="70" t="s">
        <v>84</v>
      </c>
      <c r="F28" s="55" t="s">
        <v>88</v>
      </c>
      <c r="G28" s="55">
        <v>396</v>
      </c>
    </row>
    <row r="29" spans="1:19" s="10" customFormat="1" x14ac:dyDescent="0.25">
      <c r="C29" s="70" t="s">
        <v>1</v>
      </c>
      <c r="D29" s="70">
        <v>3500000</v>
      </c>
      <c r="F29" s="55" t="s">
        <v>72</v>
      </c>
      <c r="G29" s="55">
        <v>475</v>
      </c>
      <c r="H29" s="10">
        <f>G29/G28</f>
        <v>1.1994949494949494</v>
      </c>
    </row>
    <row r="30" spans="1:19" s="10" customFormat="1" x14ac:dyDescent="0.25">
      <c r="F30" s="55" t="s">
        <v>73</v>
      </c>
      <c r="G30" s="55">
        <v>10000</v>
      </c>
    </row>
    <row r="31" spans="1:19" s="10" customFormat="1" x14ac:dyDescent="0.25">
      <c r="C31" s="71"/>
      <c r="D31" s="71"/>
      <c r="F31" s="71" t="s">
        <v>74</v>
      </c>
      <c r="G31" s="71">
        <f>G28*G30</f>
        <v>3960000</v>
      </c>
      <c r="H31" s="10">
        <f>G31/D29</f>
        <v>1.1314285714285715</v>
      </c>
    </row>
    <row r="32" spans="1:19" s="10" customFormat="1" x14ac:dyDescent="0.25">
      <c r="C32" s="71"/>
      <c r="D32" s="71"/>
      <c r="F32" s="71" t="s">
        <v>24</v>
      </c>
      <c r="G32" s="71">
        <f>G31*90%</f>
        <v>3564000</v>
      </c>
    </row>
    <row r="33" spans="3:7" s="10" customFormat="1" x14ac:dyDescent="0.25">
      <c r="C33" s="71"/>
      <c r="D33" s="71"/>
      <c r="F33" s="71" t="s">
        <v>25</v>
      </c>
      <c r="G33" s="71">
        <f>G31*80%</f>
        <v>3168000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H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2024-02-12T06:15:36Z</dcterms:modified>
</cp:coreProperties>
</file>