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35429D3-7E19-49C4-868F-D2313E1BDB8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9" i="1" l="1"/>
  <c r="M21" i="1"/>
  <c r="J16" i="1"/>
  <c r="D42" i="1"/>
  <c r="J32" i="1"/>
  <c r="I32" i="1"/>
  <c r="I33" i="1"/>
  <c r="B38" i="1"/>
  <c r="J38" i="1"/>
  <c r="I38" i="1"/>
  <c r="H38" i="1"/>
  <c r="D38" i="1"/>
  <c r="H37" i="1"/>
  <c r="D37" i="1"/>
  <c r="B37" i="1"/>
  <c r="A37" i="1"/>
  <c r="H36" i="1"/>
  <c r="D36" i="1"/>
  <c r="N14" i="1"/>
  <c r="I21" i="1"/>
  <c r="H21" i="1"/>
  <c r="G21" i="1"/>
  <c r="F21" i="1"/>
  <c r="E21" i="1"/>
  <c r="D21" i="1"/>
  <c r="M13" i="1"/>
  <c r="M12" i="1"/>
  <c r="M11" i="1"/>
  <c r="M10" i="1"/>
  <c r="M9" i="1"/>
  <c r="M8" i="1"/>
  <c r="M7" i="1"/>
  <c r="M6" i="1"/>
  <c r="C21" i="1"/>
  <c r="E11" i="1"/>
  <c r="D11" i="1"/>
  <c r="I10" i="1"/>
  <c r="I11" i="1" s="1"/>
  <c r="H10" i="1"/>
  <c r="H11" i="1" s="1"/>
  <c r="G10" i="1"/>
  <c r="G11" i="1" s="1"/>
  <c r="F10" i="1"/>
  <c r="F11" i="1" s="1"/>
  <c r="E10" i="1"/>
  <c r="D10" i="1"/>
  <c r="C10" i="1"/>
  <c r="C11" i="1" s="1"/>
  <c r="I8" i="1"/>
  <c r="H8" i="1"/>
  <c r="G8" i="1"/>
  <c r="F8" i="1"/>
  <c r="E8" i="1"/>
  <c r="D8" i="1"/>
  <c r="C8" i="1"/>
  <c r="I6" i="1"/>
  <c r="H6" i="1"/>
  <c r="G6" i="1"/>
  <c r="F6" i="1"/>
  <c r="E6" i="1"/>
  <c r="D6" i="1"/>
  <c r="C6" i="1"/>
  <c r="I5" i="1"/>
  <c r="I14" i="1" s="1"/>
  <c r="H5" i="1"/>
  <c r="H14" i="1" s="1"/>
  <c r="G5" i="1"/>
  <c r="G14" i="1" s="1"/>
  <c r="F5" i="1"/>
  <c r="F14" i="1" s="1"/>
  <c r="E5" i="1"/>
  <c r="E14" i="1" s="1"/>
  <c r="D5" i="1"/>
  <c r="D14" i="1" s="1"/>
  <c r="C5" i="1"/>
  <c r="C14" i="1" s="1"/>
  <c r="D41" i="1"/>
  <c r="G40" i="1"/>
  <c r="H40" i="1" s="1"/>
  <c r="D40" i="1"/>
  <c r="G39" i="1"/>
  <c r="H39" i="1" s="1"/>
  <c r="D39" i="1"/>
  <c r="G38" i="1"/>
  <c r="G37" i="1"/>
  <c r="G36" i="1"/>
  <c r="I34" i="1"/>
  <c r="H34" i="1"/>
  <c r="G34" i="1"/>
  <c r="J33" i="1"/>
  <c r="H33" i="1"/>
  <c r="G33" i="1"/>
  <c r="H32" i="1"/>
  <c r="G32" i="1"/>
  <c r="J31" i="1"/>
  <c r="I31" i="1"/>
  <c r="H31" i="1"/>
  <c r="G31" i="1"/>
  <c r="J30" i="1"/>
  <c r="I30" i="1"/>
  <c r="H30" i="1"/>
  <c r="G30" i="1"/>
  <c r="J29" i="1"/>
  <c r="I29" i="1"/>
  <c r="H29" i="1"/>
  <c r="G29" i="1"/>
  <c r="J28" i="1"/>
  <c r="I28" i="1"/>
  <c r="H28" i="1"/>
  <c r="G28" i="1"/>
  <c r="L14" i="1"/>
  <c r="M14" i="1" s="1"/>
  <c r="B21" i="1"/>
  <c r="M20" i="1" l="1"/>
  <c r="D12" i="1"/>
  <c r="D13" i="1" s="1"/>
  <c r="D15" i="1" s="1"/>
  <c r="D17" i="1" s="1"/>
  <c r="F12" i="1"/>
  <c r="F13" i="1" s="1"/>
  <c r="F15" i="1" s="1"/>
  <c r="F17" i="1" s="1"/>
  <c r="C12" i="1"/>
  <c r="C13" i="1" s="1"/>
  <c r="C15" i="1" s="1"/>
  <c r="C17" i="1" s="1"/>
  <c r="E12" i="1"/>
  <c r="E13" i="1" s="1"/>
  <c r="E15" i="1" s="1"/>
  <c r="E17" i="1" s="1"/>
  <c r="G12" i="1"/>
  <c r="G13" i="1" s="1"/>
  <c r="G15" i="1" s="1"/>
  <c r="G17" i="1" s="1"/>
  <c r="H12" i="1"/>
  <c r="H13" i="1" s="1"/>
  <c r="H15" i="1" s="1"/>
  <c r="H17" i="1" s="1"/>
  <c r="I12" i="1"/>
  <c r="I13" i="1" s="1"/>
  <c r="I15" i="1" s="1"/>
  <c r="I17" i="1" s="1"/>
  <c r="B8" i="1"/>
  <c r="I19" i="1" l="1"/>
  <c r="I20" i="1"/>
  <c r="H20" i="1"/>
  <c r="H19" i="1"/>
  <c r="G20" i="1"/>
  <c r="G19" i="1"/>
  <c r="F20" i="1"/>
  <c r="F19" i="1"/>
  <c r="E19" i="1"/>
  <c r="E20" i="1"/>
  <c r="D18" i="1"/>
  <c r="D22" i="1"/>
  <c r="D19" i="1"/>
  <c r="D20" i="1"/>
  <c r="C19" i="1"/>
  <c r="C20" i="1"/>
  <c r="H22" i="1"/>
  <c r="H18" i="1"/>
  <c r="I22" i="1"/>
  <c r="I18" i="1"/>
  <c r="F18" i="1"/>
  <c r="F22" i="1"/>
  <c r="E18" i="1"/>
  <c r="E22" i="1"/>
  <c r="G18" i="1"/>
  <c r="G22" i="1"/>
  <c r="C18" i="1"/>
  <c r="C22" i="1"/>
  <c r="M3" i="1"/>
  <c r="B10" i="1" l="1"/>
  <c r="B5" i="1" l="1"/>
  <c r="B11" i="1" l="1"/>
  <c r="B6" i="1"/>
  <c r="B14" i="1"/>
  <c r="B12" i="1" l="1"/>
  <c r="B13" i="1" s="1"/>
  <c r="B15" i="1" s="1"/>
  <c r="B17" i="1" s="1"/>
  <c r="J17" i="1" s="1"/>
  <c r="J20" i="1" l="1"/>
  <c r="J19" i="1"/>
  <c r="B20" i="1"/>
  <c r="B19" i="1"/>
  <c r="B22" i="1"/>
  <c r="B18" i="1"/>
</calcChain>
</file>

<file path=xl/sharedStrings.xml><?xml version="1.0" encoding="utf-8"?>
<sst xmlns="http://schemas.openxmlformats.org/spreadsheetml/2006/main" count="45" uniqueCount="38">
  <si>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</si>
  <si>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</si>
  <si>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</si>
  <si>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</si>
  <si>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</si>
  <si>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</si>
  <si>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</si>
  <si>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</si>
  <si>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</si>
  <si>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</si>
  <si>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</si>
  <si>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</si>
  <si>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</si>
  <si>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</si>
  <si>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</si>
  <si>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</si>
  <si>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</si>
  <si>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</si>
  <si>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</si>
  <si>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</si>
  <si>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</si>
  <si>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</si>
  <si>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</si>
  <si>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</si>
  <si>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</si>
  <si>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</si>
  <si>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Agreement Carpet Area</t>
  </si>
  <si>
    <t>1&amp;2 - 1st Floor</t>
  </si>
  <si>
    <t>7&amp;8 - 4th Floor</t>
  </si>
  <si>
    <t>Built up area</t>
  </si>
  <si>
    <t>Total Area</t>
  </si>
  <si>
    <t>3&amp;4 2nd floor</t>
  </si>
  <si>
    <t>5&amp;6 - 3rd floor</t>
  </si>
  <si>
    <t>DV</t>
  </si>
  <si>
    <t>Total Carpet Area</t>
  </si>
  <si>
    <t>Total Composite Depreciated Rate</t>
  </si>
  <si>
    <t>FV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</si>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</sst>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b/>
      <sz val="12"/>
      <color theme="1"/>
      <name val="Arial Narrow"/>
      <family val="2"/>
    </font>
    <font>
      <b/>
      <sz val="12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43" fontId="0" fillId="0" borderId="6" xfId="0" applyNumberFormat="1" applyBorder="1"/>
    <xf numFmtId="43" fontId="7" fillId="0" borderId="1" xfId="0" applyNumberFormat="1" applyFont="1" applyBorder="1"/>
    <xf numFmtId="0" fontId="11" fillId="0" borderId="1" xfId="0" applyFont="1" applyBorder="1" applyAlignment="1">
      <alignment horizontal="center"/>
    </xf>
    <xf numFmtId="0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7" fillId="0" borderId="1" xfId="0" applyFont="1" applyBorder="1"/>
    <xf numFmtId="43" fontId="12" fillId="0" borderId="7" xfId="0" applyNumberFormat="1" applyFont="1" applyBorder="1"/>
    <xf numFmtId="0" fontId="0" fillId="0" borderId="0" xfId="0" applyAlignment="1">
      <alignment wrapText="1"/>
    </xf>
    <xf numFmtId="43" fontId="5" fillId="0" borderId="0" xfId="0" applyNumberFormat="1" applyFont="1"/>
    <xf numFmtId="43" fontId="10" fillId="0" borderId="0" xfId="0" applyNumberFormat="1" applyFont="1"/>
    <xf numFmtId="0" fontId="6" fillId="0" borderId="0" xfId="0" applyFont="1"/>
    <xf numFmtId="43" fontId="10" fillId="0" borderId="0" xfId="1" applyFont="1" applyBorder="1"/>
    <xf numFmtId="0" fontId="3" fillId="0" borderId="0" xfId="0" applyFont="1"/>
    <xf numFmtId="0" fontId="2" fillId="0" borderId="0" xfId="0" applyFont="1"/>
    <xf numFmtId="164" fontId="10" fillId="0" borderId="0" xfId="1" applyNumberFormat="1" applyFont="1" applyBorder="1"/>
    <xf numFmtId="0" fontId="5" fillId="0" borderId="0" xfId="0" applyFont="1"/>
    <xf numFmtId="2" fontId="10" fillId="0" borderId="0" xfId="1" applyNumberFormat="1" applyFont="1" applyBorder="1"/>
    <xf numFmtId="43" fontId="2" fillId="0" borderId="0" xfId="0" applyNumberFormat="1" applyFont="1"/>
    <xf numFmtId="10" fontId="2" fillId="0" borderId="0" xfId="0" applyNumberFormat="1" applyFont="1"/>
    <xf numFmtId="43" fontId="0" fillId="0" borderId="0" xfId="1" applyFont="1" applyBorder="1"/>
    <xf numFmtId="43" fontId="9" fillId="0" borderId="0" xfId="0" applyNumberFormat="1" applyFont="1"/>
    <xf numFmtId="0" fontId="15" fillId="0" borderId="1" xfId="0" applyFont="1" applyBorder="1" applyAlignment="1">
      <alignment wrapText="1"/>
    </xf>
    <xf numFmtId="43" fontId="16" fillId="0" borderId="1" xfId="0" applyNumberFormat="1" applyFont="1" applyBorder="1"/>
    <xf numFmtId="0" fontId="15" fillId="0" borderId="1" xfId="0" applyFont="1" applyBorder="1"/>
    <xf numFmtId="43" fontId="15" fillId="0" borderId="1" xfId="0" applyNumberFormat="1" applyFont="1" applyBorder="1"/>
    <xf numFmtId="0" fontId="10" fillId="0" borderId="1" xfId="0" applyFont="1" applyBorder="1" applyAlignment="1">
      <alignment horizontal="center" vertical="top"/>
    </xf>
    <xf numFmtId="43" fontId="14" fillId="0" borderId="1" xfId="0" applyNumberFormat="1" applyFont="1" applyBorder="1" applyAlignment="1">
      <alignment horizontal="right" vertical="top"/>
    </xf>
    <xf numFmtId="43" fontId="10" fillId="0" borderId="1" xfId="0" applyNumberFormat="1" applyFont="1" applyBorder="1" applyAlignment="1">
      <alignment horizontal="right" vertical="top"/>
    </xf>
    <xf numFmtId="0" fontId="14" fillId="0" borderId="1" xfId="0" applyFont="1" applyBorder="1" applyAlignment="1">
      <alignment horizontal="right" vertical="top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125459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412722-C2EB-4932-9BA3-B66076260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07859" cy="8326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19</xdr:col>
      <xdr:colOff>487459</xdr:colOff>
      <xdr:row>87</xdr:row>
      <xdr:rowOff>115433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2D7BC1B-6DE1-47DF-945E-22A2D4EEB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2069859" cy="8116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343629</xdr:colOff>
      <xdr:row>38</xdr:row>
      <xdr:rowOff>58168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DE4833-B10F-4EF6-BAF7-57579C810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20429" cy="729716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353155</xdr:colOff>
      <xdr:row>36</xdr:row>
      <xdr:rowOff>77141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282485-2A95-46AC-9078-983168F79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229955" cy="674464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26</xdr:col>
      <xdr:colOff>295997</xdr:colOff>
      <xdr:row>40</xdr:row>
      <xdr:rowOff>48669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06538C3-5FE4-4A24-9F5F-20ACE498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190500"/>
          <a:ext cx="5172797" cy="74781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564181</xdr:colOff>
      <xdr:row>47</xdr:row>
      <xdr:rowOff>96513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34AB8A-F50D-4A05-8E38-537377DCF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04181" cy="9050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27</xdr:col>
      <xdr:colOff>154719</xdr:colOff>
      <xdr:row>47</xdr:row>
      <xdr:rowOff>86976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F5E755-01A7-487E-9BC5-8905FD320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"/>
          <a:ext cx="16613919" cy="8964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9B9CC0-B5F3-42E0-9655-2B4419E0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964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23</xdr:col>
      <xdr:colOff>325852</xdr:colOff>
      <xdr:row>48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B32930-9F32-4588-B1E3-ADDE4E28B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14346652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65"/>
  <sheetViews>
    <sheetView tabSelected="1" topLeftCell="D1" zoomScaleNormal="100" workbookViewId="0">
      <selection activeCell="O19" sqref="O19"/>
    </sheetView>
  </sheetViews>
  <sheetFormatPr defaultRowHeight="15" x14ac:dyDescent="0.25"/>
  <cols>
    <col min="1" max="1" width="21.7109375" bestFit="1" customWidth="1"/>
    <col min="2" max="2" width="18.140625" style="10" bestFit="1" customWidth="1"/>
    <col min="3" max="7" width="18.140625" style="10" customWidth="1"/>
    <col min="8" max="8" width="15.5703125" style="10" bestFit="1" customWidth="1"/>
    <col min="9" max="9" width="18.28515625" bestFit="1" customWidth="1"/>
    <col min="10" max="10" width="18.28515625" customWidth="1"/>
    <col min="11" max="11" width="21.7109375" bestFit="1" customWidth="1"/>
    <col min="12" max="12" width="18.85546875" bestFit="1" customWidth="1"/>
    <col min="13" max="13" width="19.85546875" bestFit="1" customWidth="1"/>
    <col min="14" max="14" width="15.42578125" bestFit="1" customWidth="1"/>
    <col min="15" max="15" width="13.7109375" bestFit="1" customWidth="1"/>
    <col min="19" max="19" width="14.28515625" bestFit="1" customWidth="1"/>
    <col min="20" max="20" width="11.5703125" bestFit="1" customWidth="1"/>
  </cols>
  <sheetData>
    <row r="1" spans="1:20" x14ac:dyDescent="0.25">
      <c r="A1" s="1"/>
      <c r="B1" s="25"/>
      <c r="C1" s="25"/>
      <c r="D1" s="25"/>
      <c r="E1" s="25"/>
      <c r="F1" s="25"/>
      <c r="G1" s="25"/>
      <c r="H1" s="13"/>
      <c r="K1" s="1"/>
      <c r="L1" s="2"/>
      <c r="M1" s="2"/>
      <c r="N1" s="3"/>
      <c r="Q1" s="1"/>
      <c r="R1" s="2"/>
      <c r="S1" s="2"/>
      <c r="T1" s="3"/>
    </row>
    <row r="2" spans="1:20" ht="16.5" x14ac:dyDescent="0.3">
      <c r="A2" s="16" t="s">
        <v>25</v>
      </c>
      <c r="B2" s="26">
        <v>1</v>
      </c>
      <c r="C2" s="26">
        <v>2</v>
      </c>
      <c r="D2" s="26">
        <v>3</v>
      </c>
      <c r="E2" s="26">
        <v>4</v>
      </c>
      <c r="F2" s="26">
        <v>5</v>
      </c>
      <c r="G2" s="26">
        <v>6</v>
      </c>
      <c r="H2" s="26">
        <v>7</v>
      </c>
      <c r="I2" s="31">
        <v>8</v>
      </c>
      <c r="J2" s="10"/>
      <c r="K2" t="s">
        <v>13</v>
      </c>
      <c r="N2" s="5"/>
      <c r="Q2" s="4"/>
      <c r="T2" s="5"/>
    </row>
    <row r="3" spans="1:20" ht="16.5" x14ac:dyDescent="0.3">
      <c r="A3" s="16" t="s">
        <v>0</v>
      </c>
      <c r="B3" s="27">
        <v>9000</v>
      </c>
      <c r="C3" s="27">
        <v>9000</v>
      </c>
      <c r="D3" s="27">
        <v>9000</v>
      </c>
      <c r="E3" s="27">
        <v>9000</v>
      </c>
      <c r="F3" s="27">
        <v>9000</v>
      </c>
      <c r="G3" s="27">
        <v>9000</v>
      </c>
      <c r="H3" s="27">
        <v>9000</v>
      </c>
      <c r="I3" s="27">
        <v>9000</v>
      </c>
      <c r="J3" s="8"/>
      <c r="K3" s="4">
        <v>2010</v>
      </c>
      <c r="L3" s="6">
        <v>2024</v>
      </c>
      <c r="M3" s="7">
        <f>L3-K3</f>
        <v>14</v>
      </c>
      <c r="N3" s="5"/>
      <c r="Q3" s="4"/>
      <c r="R3" s="6"/>
      <c r="S3" s="7"/>
      <c r="T3" s="5"/>
    </row>
    <row r="4" spans="1:20" ht="33" x14ac:dyDescent="0.3">
      <c r="A4" s="17" t="s">
        <v>1</v>
      </c>
      <c r="B4" s="27">
        <v>2500</v>
      </c>
      <c r="C4" s="27">
        <v>2500</v>
      </c>
      <c r="D4" s="27">
        <v>2500</v>
      </c>
      <c r="E4" s="27">
        <v>2500</v>
      </c>
      <c r="F4" s="27">
        <v>2500</v>
      </c>
      <c r="G4" s="27">
        <v>2500</v>
      </c>
      <c r="H4" s="27">
        <v>2500</v>
      </c>
      <c r="I4" s="27">
        <v>2500</v>
      </c>
      <c r="J4" s="8"/>
      <c r="K4" s="37"/>
      <c r="M4" s="7"/>
      <c r="Q4" s="37"/>
      <c r="R4" s="6"/>
      <c r="S4" s="7"/>
      <c r="T4" s="5"/>
    </row>
    <row r="5" spans="1:20" ht="16.5" x14ac:dyDescent="0.3">
      <c r="A5" s="16" t="s">
        <v>2</v>
      </c>
      <c r="B5" s="27">
        <f>B3-B4</f>
        <v>6500</v>
      </c>
      <c r="C5" s="27">
        <f t="shared" ref="C5:I5" si="0">C3-C4</f>
        <v>6500</v>
      </c>
      <c r="D5" s="27">
        <f t="shared" si="0"/>
        <v>6500</v>
      </c>
      <c r="E5" s="27">
        <f t="shared" si="0"/>
        <v>6500</v>
      </c>
      <c r="F5" s="27">
        <f t="shared" si="0"/>
        <v>6500</v>
      </c>
      <c r="G5" s="27">
        <f t="shared" si="0"/>
        <v>6500</v>
      </c>
      <c r="H5" s="27">
        <f t="shared" si="0"/>
        <v>6500</v>
      </c>
      <c r="I5" s="24">
        <f t="shared" si="0"/>
        <v>6500</v>
      </c>
      <c r="J5" s="8" t="s">
        <v>25</v>
      </c>
      <c r="K5" s="55" t="s">
        <v>25</v>
      </c>
      <c r="L5" s="56" t="s">
        <v>26</v>
      </c>
      <c r="M5" s="56" t="s">
        <v>29</v>
      </c>
      <c r="N5" s="57" t="s">
        <v>37</v>
      </c>
      <c r="R5" s="6"/>
      <c r="S5" s="7"/>
      <c r="T5" s="5"/>
    </row>
    <row r="6" spans="1:20" ht="16.5" x14ac:dyDescent="0.3">
      <c r="A6" s="16" t="s">
        <v>3</v>
      </c>
      <c r="B6" s="27">
        <f>B4</f>
        <v>2500</v>
      </c>
      <c r="C6" s="27">
        <f t="shared" ref="C6:I6" si="1">C4</f>
        <v>2500</v>
      </c>
      <c r="D6" s="27">
        <f t="shared" si="1"/>
        <v>2500</v>
      </c>
      <c r="E6" s="27">
        <f t="shared" si="1"/>
        <v>2500</v>
      </c>
      <c r="F6" s="27">
        <f t="shared" si="1"/>
        <v>2500</v>
      </c>
      <c r="G6" s="27">
        <f t="shared" si="1"/>
        <v>2500</v>
      </c>
      <c r="H6" s="27">
        <f t="shared" si="1"/>
        <v>2500</v>
      </c>
      <c r="I6" s="24">
        <f t="shared" si="1"/>
        <v>2500</v>
      </c>
      <c r="J6" s="39" t="s">
        <v>27</v>
      </c>
      <c r="K6" s="55">
        <v>1</v>
      </c>
      <c r="L6" s="57">
        <v>498</v>
      </c>
      <c r="M6" s="57">
        <f t="shared" ref="M6:M14" si="2">L6*1.2</f>
        <v>597.6</v>
      </c>
      <c r="N6" s="57">
        <v>624</v>
      </c>
      <c r="O6" s="40"/>
      <c r="R6" s="6"/>
      <c r="S6" s="7"/>
      <c r="T6" s="5"/>
    </row>
    <row r="7" spans="1:20" ht="16.5" x14ac:dyDescent="0.3">
      <c r="A7" s="16" t="s">
        <v>4</v>
      </c>
      <c r="B7" s="18">
        <v>14</v>
      </c>
      <c r="C7" s="18">
        <v>14</v>
      </c>
      <c r="D7" s="18">
        <v>14</v>
      </c>
      <c r="E7" s="18">
        <v>14</v>
      </c>
      <c r="F7" s="18">
        <v>14</v>
      </c>
      <c r="G7" s="18">
        <v>14</v>
      </c>
      <c r="H7" s="18">
        <v>14</v>
      </c>
      <c r="I7" s="32">
        <v>14</v>
      </c>
      <c r="J7" s="41" t="s">
        <v>31</v>
      </c>
      <c r="K7" s="55">
        <v>2</v>
      </c>
      <c r="L7" s="57">
        <v>333</v>
      </c>
      <c r="M7" s="57">
        <f t="shared" si="2"/>
        <v>399.59999999999997</v>
      </c>
      <c r="N7" s="57">
        <v>351</v>
      </c>
      <c r="O7" s="40"/>
      <c r="R7" s="42"/>
      <c r="S7" s="43"/>
      <c r="T7" s="5"/>
    </row>
    <row r="8" spans="1:20" ht="16.5" x14ac:dyDescent="0.3">
      <c r="A8" s="16" t="s">
        <v>5</v>
      </c>
      <c r="B8" s="18">
        <f>B9-B7</f>
        <v>46</v>
      </c>
      <c r="C8" s="18">
        <f t="shared" ref="C8:I8" si="3">C9-C7</f>
        <v>46</v>
      </c>
      <c r="D8" s="18">
        <f t="shared" si="3"/>
        <v>46</v>
      </c>
      <c r="E8" s="18">
        <f t="shared" si="3"/>
        <v>46</v>
      </c>
      <c r="F8" s="18">
        <f t="shared" si="3"/>
        <v>46</v>
      </c>
      <c r="G8" s="18">
        <f t="shared" si="3"/>
        <v>46</v>
      </c>
      <c r="H8" s="18">
        <f t="shared" si="3"/>
        <v>46</v>
      </c>
      <c r="I8" s="32">
        <f t="shared" si="3"/>
        <v>46</v>
      </c>
      <c r="J8" s="44" t="s">
        <v>32</v>
      </c>
      <c r="K8" s="55">
        <v>3</v>
      </c>
      <c r="L8" s="57">
        <v>498</v>
      </c>
      <c r="M8" s="57">
        <f t="shared" si="2"/>
        <v>597.6</v>
      </c>
      <c r="N8" s="57">
        <v>481</v>
      </c>
      <c r="O8" s="40"/>
      <c r="R8" s="42"/>
      <c r="S8" s="43"/>
      <c r="T8" s="5"/>
    </row>
    <row r="9" spans="1:20" ht="16.5" x14ac:dyDescent="0.3">
      <c r="A9" s="16" t="s">
        <v>6</v>
      </c>
      <c r="B9" s="18">
        <v>60</v>
      </c>
      <c r="C9" s="18">
        <v>60</v>
      </c>
      <c r="D9" s="18">
        <v>60</v>
      </c>
      <c r="E9" s="18">
        <v>60</v>
      </c>
      <c r="F9" s="18">
        <v>60</v>
      </c>
      <c r="G9" s="18">
        <v>60</v>
      </c>
      <c r="H9" s="18">
        <v>60</v>
      </c>
      <c r="I9" s="32">
        <v>60</v>
      </c>
      <c r="J9" s="41" t="s">
        <v>28</v>
      </c>
      <c r="K9" s="55">
        <v>4</v>
      </c>
      <c r="L9" s="57">
        <v>333</v>
      </c>
      <c r="M9" s="57">
        <f t="shared" si="2"/>
        <v>399.59999999999997</v>
      </c>
      <c r="N9" s="57">
        <v>351</v>
      </c>
      <c r="O9" s="40"/>
      <c r="P9" s="45"/>
      <c r="Q9" s="45"/>
      <c r="R9" s="9"/>
      <c r="S9" s="43"/>
      <c r="T9" s="5"/>
    </row>
    <row r="10" spans="1:20" ht="33" x14ac:dyDescent="0.3">
      <c r="A10" s="17" t="s">
        <v>7</v>
      </c>
      <c r="B10" s="18">
        <f>90*B7/B9</f>
        <v>21</v>
      </c>
      <c r="C10" s="18">
        <f t="shared" ref="C10:I10" si="4">90*C7/C9</f>
        <v>21</v>
      </c>
      <c r="D10" s="18">
        <f t="shared" si="4"/>
        <v>21</v>
      </c>
      <c r="E10" s="18">
        <f t="shared" si="4"/>
        <v>21</v>
      </c>
      <c r="F10" s="18">
        <f t="shared" si="4"/>
        <v>21</v>
      </c>
      <c r="G10" s="18">
        <f t="shared" si="4"/>
        <v>21</v>
      </c>
      <c r="H10" s="18">
        <f t="shared" si="4"/>
        <v>21</v>
      </c>
      <c r="I10" s="32">
        <f t="shared" si="4"/>
        <v>21</v>
      </c>
      <c r="J10" s="41"/>
      <c r="K10" s="55">
        <v>5</v>
      </c>
      <c r="L10" s="57">
        <v>498</v>
      </c>
      <c r="M10" s="57">
        <f t="shared" si="2"/>
        <v>597.6</v>
      </c>
      <c r="N10" s="57">
        <v>481</v>
      </c>
      <c r="O10" s="40"/>
      <c r="P10" s="45"/>
      <c r="Q10" s="45"/>
      <c r="R10" s="9"/>
      <c r="S10" s="43"/>
      <c r="T10" s="5"/>
    </row>
    <row r="11" spans="1:20" ht="16.5" x14ac:dyDescent="0.3">
      <c r="A11" s="16"/>
      <c r="B11" s="28">
        <f>B10%</f>
        <v>0.21</v>
      </c>
      <c r="C11" s="28">
        <f t="shared" ref="C11:I11" si="5">C10%</f>
        <v>0.21</v>
      </c>
      <c r="D11" s="28">
        <f t="shared" si="5"/>
        <v>0.21</v>
      </c>
      <c r="E11" s="28">
        <f t="shared" si="5"/>
        <v>0.21</v>
      </c>
      <c r="F11" s="28">
        <f t="shared" si="5"/>
        <v>0.21</v>
      </c>
      <c r="G11" s="28">
        <f t="shared" si="5"/>
        <v>0.21</v>
      </c>
      <c r="H11" s="28">
        <f t="shared" si="5"/>
        <v>0.21</v>
      </c>
      <c r="I11" s="33">
        <f t="shared" si="5"/>
        <v>0.21</v>
      </c>
      <c r="J11" s="46"/>
      <c r="K11" s="55">
        <v>6</v>
      </c>
      <c r="L11" s="57">
        <v>333</v>
      </c>
      <c r="M11" s="57">
        <f t="shared" si="2"/>
        <v>399.59999999999997</v>
      </c>
      <c r="N11" s="57">
        <v>351</v>
      </c>
      <c r="O11" s="40"/>
      <c r="P11" s="45"/>
      <c r="Q11" s="45"/>
      <c r="R11" s="9"/>
      <c r="S11" s="48"/>
      <c r="T11" s="5"/>
    </row>
    <row r="12" spans="1:20" ht="16.5" x14ac:dyDescent="0.3">
      <c r="A12" s="16" t="s">
        <v>8</v>
      </c>
      <c r="B12" s="27">
        <f>B6*B11</f>
        <v>525</v>
      </c>
      <c r="C12" s="27">
        <f t="shared" ref="C12:I12" si="6">C6*C11</f>
        <v>525</v>
      </c>
      <c r="D12" s="27">
        <f t="shared" si="6"/>
        <v>525</v>
      </c>
      <c r="E12" s="27">
        <f t="shared" si="6"/>
        <v>525</v>
      </c>
      <c r="F12" s="27">
        <f t="shared" si="6"/>
        <v>525</v>
      </c>
      <c r="G12" s="27">
        <f t="shared" si="6"/>
        <v>525</v>
      </c>
      <c r="H12" s="27">
        <f t="shared" si="6"/>
        <v>525</v>
      </c>
      <c r="I12" s="34">
        <f t="shared" si="6"/>
        <v>525</v>
      </c>
      <c r="J12" s="41"/>
      <c r="K12" s="55">
        <v>7</v>
      </c>
      <c r="L12" s="57">
        <v>394</v>
      </c>
      <c r="M12" s="57">
        <f t="shared" si="2"/>
        <v>472.79999999999995</v>
      </c>
      <c r="N12" s="57">
        <v>481</v>
      </c>
      <c r="O12" s="40"/>
      <c r="P12" s="45"/>
      <c r="Q12" s="45"/>
      <c r="R12" s="9"/>
      <c r="S12" s="7"/>
      <c r="T12" s="5"/>
    </row>
    <row r="13" spans="1:20" ht="16.5" x14ac:dyDescent="0.3">
      <c r="A13" s="16" t="s">
        <v>9</v>
      </c>
      <c r="B13" s="27">
        <f>B6-B12</f>
        <v>1975</v>
      </c>
      <c r="C13" s="27">
        <f t="shared" ref="C13:I13" si="7">C6-C12</f>
        <v>1975</v>
      </c>
      <c r="D13" s="27">
        <f t="shared" si="7"/>
        <v>1975</v>
      </c>
      <c r="E13" s="27">
        <f t="shared" si="7"/>
        <v>1975</v>
      </c>
      <c r="F13" s="27">
        <f t="shared" si="7"/>
        <v>1975</v>
      </c>
      <c r="G13" s="27">
        <f t="shared" si="7"/>
        <v>1975</v>
      </c>
      <c r="H13" s="27">
        <f t="shared" si="7"/>
        <v>1975</v>
      </c>
      <c r="I13" s="34">
        <f t="shared" si="7"/>
        <v>1975</v>
      </c>
      <c r="J13" s="49"/>
      <c r="K13" s="55">
        <v>8</v>
      </c>
      <c r="L13" s="57">
        <v>333</v>
      </c>
      <c r="M13" s="57">
        <f t="shared" si="2"/>
        <v>399.59999999999997</v>
      </c>
      <c r="N13" s="57">
        <v>408</v>
      </c>
      <c r="O13" s="40"/>
      <c r="P13" s="45"/>
      <c r="Q13" s="45"/>
      <c r="R13" s="9"/>
      <c r="S13" s="7"/>
      <c r="T13" s="5"/>
    </row>
    <row r="14" spans="1:20" ht="16.5" x14ac:dyDescent="0.3">
      <c r="A14" s="16" t="s">
        <v>2</v>
      </c>
      <c r="B14" s="27">
        <f>B5</f>
        <v>6500</v>
      </c>
      <c r="C14" s="27">
        <f t="shared" ref="C14:I14" si="8">C5</f>
        <v>6500</v>
      </c>
      <c r="D14" s="27">
        <f t="shared" si="8"/>
        <v>6500</v>
      </c>
      <c r="E14" s="27">
        <f t="shared" si="8"/>
        <v>6500</v>
      </c>
      <c r="F14" s="27">
        <f t="shared" si="8"/>
        <v>6500</v>
      </c>
      <c r="G14" s="27">
        <f t="shared" si="8"/>
        <v>6500</v>
      </c>
      <c r="H14" s="27">
        <f t="shared" si="8"/>
        <v>6500</v>
      </c>
      <c r="I14" s="24">
        <f t="shared" si="8"/>
        <v>6500</v>
      </c>
      <c r="J14" s="8"/>
      <c r="K14" s="58" t="s">
        <v>30</v>
      </c>
      <c r="L14" s="57">
        <f>SUM(L6:L13)</f>
        <v>3220</v>
      </c>
      <c r="M14" s="57">
        <f t="shared" si="2"/>
        <v>3864</v>
      </c>
      <c r="N14" s="57">
        <f>SUM(N6:N13)</f>
        <v>3528</v>
      </c>
      <c r="O14" s="40"/>
      <c r="P14" s="45"/>
      <c r="Q14" s="45"/>
      <c r="R14" s="9"/>
      <c r="S14" s="7"/>
      <c r="T14" s="5"/>
    </row>
    <row r="15" spans="1:20" ht="16.5" x14ac:dyDescent="0.3">
      <c r="A15" s="16" t="s">
        <v>10</v>
      </c>
      <c r="B15" s="27">
        <f>B14+B13</f>
        <v>8475</v>
      </c>
      <c r="C15" s="27">
        <f t="shared" ref="C15:I15" si="9">C14+C13</f>
        <v>8475</v>
      </c>
      <c r="D15" s="27">
        <f t="shared" si="9"/>
        <v>8475</v>
      </c>
      <c r="E15" s="27">
        <f t="shared" si="9"/>
        <v>8475</v>
      </c>
      <c r="F15" s="27">
        <f t="shared" si="9"/>
        <v>8475</v>
      </c>
      <c r="G15" s="27">
        <f t="shared" si="9"/>
        <v>8475</v>
      </c>
      <c r="H15" s="27">
        <f t="shared" si="9"/>
        <v>8475</v>
      </c>
      <c r="I15" s="24">
        <f t="shared" si="9"/>
        <v>8475</v>
      </c>
      <c r="J15" s="8"/>
      <c r="K15" s="45"/>
      <c r="L15" s="50"/>
      <c r="M15" s="38"/>
      <c r="N15" s="45"/>
      <c r="O15" s="45"/>
      <c r="P15" s="45"/>
      <c r="Q15" s="45"/>
      <c r="R15" s="9"/>
      <c r="S15" s="7"/>
      <c r="T15" s="5"/>
    </row>
    <row r="16" spans="1:20" ht="16.5" x14ac:dyDescent="0.3">
      <c r="A16" s="16" t="s">
        <v>23</v>
      </c>
      <c r="B16" s="19">
        <v>498</v>
      </c>
      <c r="C16" s="19">
        <v>333</v>
      </c>
      <c r="D16" s="19">
        <v>498</v>
      </c>
      <c r="E16" s="19">
        <v>333</v>
      </c>
      <c r="F16" s="19">
        <v>498</v>
      </c>
      <c r="G16" s="19">
        <v>333</v>
      </c>
      <c r="H16" s="19">
        <v>394</v>
      </c>
      <c r="I16" s="20">
        <v>333</v>
      </c>
      <c r="J16" s="8">
        <f>B16+C16+D16+E16+F16+G16+H16+I16</f>
        <v>3220</v>
      </c>
      <c r="K16" s="38"/>
      <c r="L16" s="52" t="s">
        <v>34</v>
      </c>
      <c r="M16" s="52">
        <v>3220</v>
      </c>
      <c r="N16" s="8"/>
      <c r="S16" s="43"/>
      <c r="T16" s="5"/>
    </row>
    <row r="17" spans="1:20" ht="32.25" x14ac:dyDescent="0.3">
      <c r="A17" s="16" t="s">
        <v>11</v>
      </c>
      <c r="B17" s="21">
        <f>B15*B16</f>
        <v>4220550</v>
      </c>
      <c r="C17" s="21">
        <f t="shared" ref="C17:I17" si="10">C15*C16</f>
        <v>2822175</v>
      </c>
      <c r="D17" s="21">
        <f t="shared" si="10"/>
        <v>4220550</v>
      </c>
      <c r="E17" s="21">
        <f t="shared" si="10"/>
        <v>2822175</v>
      </c>
      <c r="F17" s="21">
        <f t="shared" si="10"/>
        <v>4220550</v>
      </c>
      <c r="G17" s="21">
        <f t="shared" si="10"/>
        <v>2822175</v>
      </c>
      <c r="H17" s="21">
        <f t="shared" si="10"/>
        <v>3339150</v>
      </c>
      <c r="I17" s="22">
        <f t="shared" si="10"/>
        <v>2822175</v>
      </c>
      <c r="J17" s="8">
        <f>B17+C17+D17+E17+F17+G17+H17+I17</f>
        <v>27289500</v>
      </c>
      <c r="K17" s="38"/>
      <c r="L17" s="51" t="s">
        <v>35</v>
      </c>
      <c r="M17" s="52">
        <v>8475</v>
      </c>
      <c r="N17" s="8"/>
      <c r="S17" s="47"/>
      <c r="T17" s="29"/>
    </row>
    <row r="18" spans="1:20" ht="16.5" hidden="1" x14ac:dyDescent="0.3">
      <c r="A18" s="16" t="s">
        <v>24</v>
      </c>
      <c r="B18" s="21">
        <f>B17*0.9</f>
        <v>3798495</v>
      </c>
      <c r="C18" s="21">
        <f t="shared" ref="C18:I18" si="11">C17*0.9</f>
        <v>2539957.5</v>
      </c>
      <c r="D18" s="21">
        <f t="shared" si="11"/>
        <v>3798495</v>
      </c>
      <c r="E18" s="21">
        <f t="shared" si="11"/>
        <v>2539957.5</v>
      </c>
      <c r="F18" s="21">
        <f t="shared" si="11"/>
        <v>3798495</v>
      </c>
      <c r="G18" s="21">
        <f t="shared" si="11"/>
        <v>2539957.5</v>
      </c>
      <c r="H18" s="21">
        <f t="shared" si="11"/>
        <v>3005235</v>
      </c>
      <c r="I18" s="22">
        <f t="shared" si="11"/>
        <v>2539957.5</v>
      </c>
      <c r="J18" s="8"/>
      <c r="K18" s="38"/>
      <c r="L18" s="53"/>
      <c r="M18" s="52">
        <v>8475</v>
      </c>
      <c r="N18" s="8"/>
      <c r="S18" s="47"/>
      <c r="T18" s="8"/>
    </row>
    <row r="19" spans="1:20" ht="16.5" x14ac:dyDescent="0.3">
      <c r="A19" s="16" t="s">
        <v>24</v>
      </c>
      <c r="B19" s="21">
        <f>B17*0.85</f>
        <v>3587467.5</v>
      </c>
      <c r="C19" s="21">
        <f t="shared" ref="C19:I19" si="12">C17*0.85</f>
        <v>2398848.75</v>
      </c>
      <c r="D19" s="21">
        <f t="shared" si="12"/>
        <v>3587467.5</v>
      </c>
      <c r="E19" s="21">
        <f t="shared" si="12"/>
        <v>2398848.75</v>
      </c>
      <c r="F19" s="21">
        <f t="shared" si="12"/>
        <v>3587467.5</v>
      </c>
      <c r="G19" s="21">
        <f t="shared" si="12"/>
        <v>2398848.75</v>
      </c>
      <c r="H19" s="21">
        <f t="shared" si="12"/>
        <v>2838277.5</v>
      </c>
      <c r="I19" s="22">
        <f t="shared" si="12"/>
        <v>2398848.75</v>
      </c>
      <c r="J19" s="8">
        <f>J17*0.85</f>
        <v>23196075</v>
      </c>
      <c r="K19" s="38"/>
      <c r="L19" s="53" t="s">
        <v>36</v>
      </c>
      <c r="M19" s="52">
        <f>M17*M16</f>
        <v>27289500</v>
      </c>
      <c r="N19" s="8"/>
      <c r="S19" s="47"/>
      <c r="T19" s="8"/>
    </row>
    <row r="20" spans="1:20" ht="16.5" x14ac:dyDescent="0.3">
      <c r="A20" s="16" t="s">
        <v>33</v>
      </c>
      <c r="B20" s="21">
        <f>B17*0.7</f>
        <v>2954385</v>
      </c>
      <c r="C20" s="21">
        <f t="shared" ref="C20:I20" si="13">C17*0.7</f>
        <v>1975522.4999999998</v>
      </c>
      <c r="D20" s="21">
        <f t="shared" si="13"/>
        <v>2954385</v>
      </c>
      <c r="E20" s="21">
        <f t="shared" si="13"/>
        <v>1975522.4999999998</v>
      </c>
      <c r="F20" s="21">
        <f t="shared" si="13"/>
        <v>2954385</v>
      </c>
      <c r="G20" s="21">
        <f t="shared" si="13"/>
        <v>1975522.4999999998</v>
      </c>
      <c r="H20" s="21">
        <f t="shared" si="13"/>
        <v>2337405</v>
      </c>
      <c r="I20" s="22">
        <f t="shared" si="13"/>
        <v>1975522.4999999998</v>
      </c>
      <c r="J20" s="8">
        <f>J17*0.7</f>
        <v>19102650</v>
      </c>
      <c r="K20" s="38"/>
      <c r="L20" s="53" t="s">
        <v>24</v>
      </c>
      <c r="M20" s="54">
        <f>M19*0.85</f>
        <v>23196075</v>
      </c>
      <c r="N20" s="8"/>
      <c r="S20" s="47"/>
      <c r="T20" s="8"/>
    </row>
    <row r="21" spans="1:20" ht="16.5" x14ac:dyDescent="0.3">
      <c r="A21" s="16" t="s">
        <v>12</v>
      </c>
      <c r="B21" s="23">
        <f>B4*661</f>
        <v>1652500</v>
      </c>
      <c r="C21" s="23">
        <f t="shared" ref="C21" si="14">C4*661</f>
        <v>1652500</v>
      </c>
      <c r="D21" s="23">
        <f>D4*598</f>
        <v>1495000</v>
      </c>
      <c r="E21" s="23">
        <f>E4*400</f>
        <v>1000000</v>
      </c>
      <c r="F21" s="23">
        <f>F4*598</f>
        <v>1495000</v>
      </c>
      <c r="G21" s="23">
        <f>G4*400</f>
        <v>1000000</v>
      </c>
      <c r="H21" s="23">
        <f>H4*473</f>
        <v>1182500</v>
      </c>
      <c r="I21" s="24">
        <f>I4*400</f>
        <v>1000000</v>
      </c>
      <c r="J21" s="8"/>
      <c r="K21" s="8"/>
      <c r="L21" s="53" t="s">
        <v>33</v>
      </c>
      <c r="M21" s="54">
        <f>M19*0.7</f>
        <v>19102650</v>
      </c>
    </row>
    <row r="22" spans="1:20" ht="16.5" x14ac:dyDescent="0.3">
      <c r="A22" s="18" t="s">
        <v>16</v>
      </c>
      <c r="B22" s="30">
        <f>B17*0.03/12</f>
        <v>10551.375</v>
      </c>
      <c r="C22" s="30">
        <f t="shared" ref="C22:I22" si="15">C17*0.03/12</f>
        <v>7055.4375</v>
      </c>
      <c r="D22" s="30">
        <f t="shared" si="15"/>
        <v>10551.375</v>
      </c>
      <c r="E22" s="30">
        <f t="shared" si="15"/>
        <v>7055.4375</v>
      </c>
      <c r="F22" s="30">
        <f t="shared" si="15"/>
        <v>10551.375</v>
      </c>
      <c r="G22" s="30">
        <f t="shared" si="15"/>
        <v>7055.4375</v>
      </c>
      <c r="H22" s="23">
        <f t="shared" si="15"/>
        <v>8347.875</v>
      </c>
      <c r="I22" s="36">
        <f t="shared" si="15"/>
        <v>7055.4375</v>
      </c>
      <c r="J22" s="8"/>
    </row>
    <row r="23" spans="1:20" x14ac:dyDescent="0.25">
      <c r="B23" s="14"/>
      <c r="C23" s="14"/>
      <c r="D23" s="14"/>
      <c r="E23" s="14"/>
      <c r="F23" s="14"/>
      <c r="G23" s="14"/>
      <c r="H23" s="14"/>
    </row>
    <row r="24" spans="1:20" x14ac:dyDescent="0.25">
      <c r="B24" s="14"/>
      <c r="C24" s="14"/>
      <c r="D24" s="14"/>
      <c r="E24" s="14"/>
      <c r="F24" s="14"/>
      <c r="G24" s="14"/>
      <c r="H24" s="14"/>
    </row>
    <row r="26" spans="1:20" x14ac:dyDescent="0.25">
      <c r="I26" t="s">
        <v>14</v>
      </c>
    </row>
    <row r="27" spans="1:20" x14ac:dyDescent="0.25">
      <c r="B27" s="35" t="s">
        <v>20</v>
      </c>
      <c r="C27" s="35" t="s">
        <v>15</v>
      </c>
      <c r="D27" s="35" t="s">
        <v>21</v>
      </c>
      <c r="E27" s="35"/>
      <c r="F27" s="35" t="s">
        <v>11</v>
      </c>
      <c r="G27" s="35" t="s">
        <v>17</v>
      </c>
      <c r="H27" s="35" t="s">
        <v>18</v>
      </c>
      <c r="I27" s="11" t="s">
        <v>19</v>
      </c>
      <c r="J27" s="11"/>
      <c r="K27" s="11"/>
      <c r="L27" s="11"/>
      <c r="M27" s="11"/>
      <c r="N27" s="11"/>
      <c r="O27" s="11"/>
    </row>
    <row r="28" spans="1:20" ht="17.25" x14ac:dyDescent="0.3">
      <c r="B28" s="35"/>
      <c r="C28" s="35">
        <v>394</v>
      </c>
      <c r="D28" s="35"/>
      <c r="E28" s="35"/>
      <c r="F28" s="35">
        <v>5000000</v>
      </c>
      <c r="G28" s="30">
        <f t="shared" ref="G28:G34" si="16">F28/C28</f>
        <v>12690.355329949238</v>
      </c>
      <c r="H28" s="30" t="e">
        <f>F28/D28</f>
        <v>#DIV/0!</v>
      </c>
      <c r="I28" s="12" t="e">
        <f t="shared" ref="I28" si="17">F28/#REF!</f>
        <v>#REF!</v>
      </c>
      <c r="J28" s="11" t="e">
        <f>#REF!/C28</f>
        <v>#REF!</v>
      </c>
      <c r="K28" s="11"/>
      <c r="L28" s="12"/>
      <c r="M28" s="12"/>
      <c r="N28" s="12"/>
      <c r="O28" s="11"/>
      <c r="P28" s="15"/>
    </row>
    <row r="29" spans="1:20" ht="17.25" x14ac:dyDescent="0.3">
      <c r="B29" s="35"/>
      <c r="C29" s="35">
        <v>450</v>
      </c>
      <c r="D29" s="35"/>
      <c r="E29" s="35"/>
      <c r="F29" s="35">
        <v>5500000</v>
      </c>
      <c r="G29" s="30">
        <f t="shared" si="16"/>
        <v>12222.222222222223</v>
      </c>
      <c r="H29" s="30" t="e">
        <f>F29/D29</f>
        <v>#DIV/0!</v>
      </c>
      <c r="I29" s="12" t="e">
        <f t="shared" ref="I29" si="18">F29/#REF!</f>
        <v>#REF!</v>
      </c>
      <c r="J29" s="11" t="e">
        <f>#REF!/C29</f>
        <v>#REF!</v>
      </c>
      <c r="K29" s="11"/>
      <c r="L29" s="12"/>
      <c r="M29" s="12"/>
      <c r="N29" s="12"/>
      <c r="O29" s="11"/>
      <c r="P29" s="15"/>
    </row>
    <row r="30" spans="1:20" x14ac:dyDescent="0.25">
      <c r="B30" s="35"/>
      <c r="C30" s="35">
        <v>437</v>
      </c>
      <c r="D30" s="35"/>
      <c r="E30" s="35"/>
      <c r="F30" s="30">
        <v>6800000</v>
      </c>
      <c r="G30" s="30">
        <f t="shared" si="16"/>
        <v>15560.640732265447</v>
      </c>
      <c r="H30" s="30" t="e">
        <f t="shared" ref="H30:H34" si="19">F30/D30</f>
        <v>#DIV/0!</v>
      </c>
      <c r="I30" s="12" t="e">
        <f t="shared" ref="I30" si="20">F30/#REF!</f>
        <v>#REF!</v>
      </c>
      <c r="J30" s="11">
        <f t="shared" ref="J30:J33" si="21">D30/C30</f>
        <v>0</v>
      </c>
      <c r="K30" s="12"/>
      <c r="L30" s="12"/>
      <c r="M30" s="12"/>
      <c r="N30" s="12"/>
      <c r="O30" s="11"/>
    </row>
    <row r="31" spans="1:20" x14ac:dyDescent="0.25">
      <c r="B31" s="35"/>
      <c r="C31" s="35">
        <v>430</v>
      </c>
      <c r="D31" s="35"/>
      <c r="E31" s="35"/>
      <c r="F31" s="30">
        <v>6400000</v>
      </c>
      <c r="G31" s="30">
        <f t="shared" si="16"/>
        <v>14883.720930232557</v>
      </c>
      <c r="H31" s="30" t="e">
        <f t="shared" si="19"/>
        <v>#DIV/0!</v>
      </c>
      <c r="I31" s="12" t="e">
        <f t="shared" ref="I31" si="22">F31/#REF!</f>
        <v>#REF!</v>
      </c>
      <c r="J31" s="11">
        <f t="shared" si="21"/>
        <v>0</v>
      </c>
      <c r="K31" s="12"/>
      <c r="L31" s="12"/>
      <c r="M31" s="12"/>
      <c r="N31" s="12"/>
      <c r="O31" s="11"/>
    </row>
    <row r="32" spans="1:20" x14ac:dyDescent="0.25">
      <c r="B32" s="35">
        <v>700</v>
      </c>
      <c r="C32" s="35">
        <v>450</v>
      </c>
      <c r="D32" s="35"/>
      <c r="E32" s="35"/>
      <c r="F32" s="30">
        <v>7500000</v>
      </c>
      <c r="G32" s="30">
        <f t="shared" si="16"/>
        <v>16666.666666666668</v>
      </c>
      <c r="H32" s="30" t="e">
        <f t="shared" si="19"/>
        <v>#DIV/0!</v>
      </c>
      <c r="I32" s="12">
        <f>F32/B32</f>
        <v>10714.285714285714</v>
      </c>
      <c r="J32" s="11">
        <f>B32/C32</f>
        <v>1.5555555555555556</v>
      </c>
      <c r="K32" s="12"/>
      <c r="L32" s="12"/>
      <c r="M32" s="12"/>
      <c r="N32" s="12"/>
      <c r="O32" s="11"/>
    </row>
    <row r="33" spans="1:15" x14ac:dyDescent="0.25">
      <c r="B33" s="35">
        <v>630</v>
      </c>
      <c r="C33" s="35">
        <v>480</v>
      </c>
      <c r="D33" s="35"/>
      <c r="E33" s="35"/>
      <c r="F33" s="30">
        <v>6500000</v>
      </c>
      <c r="G33" s="30">
        <f t="shared" si="16"/>
        <v>13541.666666666666</v>
      </c>
      <c r="H33" s="30" t="e">
        <f t="shared" si="19"/>
        <v>#DIV/0!</v>
      </c>
      <c r="I33" s="12">
        <f>F33/B33</f>
        <v>10317.460317460318</v>
      </c>
      <c r="J33" s="11">
        <f t="shared" si="21"/>
        <v>0</v>
      </c>
      <c r="K33" s="12"/>
      <c r="L33" s="12"/>
      <c r="M33" s="12"/>
      <c r="N33" s="12"/>
      <c r="O33" s="11"/>
    </row>
    <row r="34" spans="1:15" x14ac:dyDescent="0.25">
      <c r="B34" s="35"/>
      <c r="C34" s="35"/>
      <c r="D34" s="35"/>
      <c r="E34" s="35"/>
      <c r="F34" s="35"/>
      <c r="G34" s="30" t="e">
        <f t="shared" si="16"/>
        <v>#DIV/0!</v>
      </c>
      <c r="H34" s="30" t="e">
        <f t="shared" si="19"/>
        <v>#DIV/0!</v>
      </c>
      <c r="I34" s="12" t="e">
        <f t="shared" ref="I34" si="23">F34/#REF!</f>
        <v>#REF!</v>
      </c>
      <c r="J34" s="11"/>
      <c r="K34" s="11"/>
      <c r="L34" s="12"/>
      <c r="M34" s="12"/>
      <c r="N34" s="12"/>
      <c r="O34" s="11"/>
    </row>
    <row r="35" spans="1:15" x14ac:dyDescent="0.25">
      <c r="B35" s="10" t="s">
        <v>22</v>
      </c>
    </row>
    <row r="36" spans="1:15" x14ac:dyDescent="0.25">
      <c r="B36" s="35">
        <v>330</v>
      </c>
      <c r="C36" s="35">
        <v>4250000</v>
      </c>
      <c r="D36" s="35">
        <f>C36/B36</f>
        <v>12878.787878787878</v>
      </c>
      <c r="E36" s="35">
        <v>255000</v>
      </c>
      <c r="F36" s="35">
        <v>30000</v>
      </c>
      <c r="G36" s="30">
        <f>F36+E36+C36</f>
        <v>4535000</v>
      </c>
      <c r="H36" s="30">
        <f>G36/B36</f>
        <v>13742.424242424242</v>
      </c>
      <c r="I36" s="11"/>
      <c r="J36" s="11"/>
      <c r="K36" s="11"/>
      <c r="L36" s="12"/>
      <c r="M36" s="11"/>
      <c r="N36" s="12"/>
      <c r="O36" s="11"/>
    </row>
    <row r="37" spans="1:15" x14ac:dyDescent="0.25">
      <c r="A37">
        <f>45.5*10.764</f>
        <v>489.76199999999994</v>
      </c>
      <c r="B37" s="35">
        <f>A37/1.2</f>
        <v>408.13499999999999</v>
      </c>
      <c r="C37" s="35">
        <v>4900000</v>
      </c>
      <c r="D37" s="35">
        <f>C37/B37</f>
        <v>12005.831403824715</v>
      </c>
      <c r="E37" s="35">
        <v>343000</v>
      </c>
      <c r="F37" s="35">
        <v>30000</v>
      </c>
      <c r="G37" s="30">
        <f>F37+E37+C37</f>
        <v>5273000</v>
      </c>
      <c r="H37" s="30">
        <f>G37/B37</f>
        <v>12919.744692319944</v>
      </c>
      <c r="I37" s="11"/>
      <c r="J37" s="11"/>
      <c r="K37" s="11"/>
      <c r="L37" s="12"/>
      <c r="M37" s="11"/>
      <c r="N37" s="12"/>
      <c r="O37" s="11"/>
    </row>
    <row r="38" spans="1:15" x14ac:dyDescent="0.25">
      <c r="B38" s="35">
        <f>46.008*10.764+113</f>
        <v>608.23011199999996</v>
      </c>
      <c r="C38" s="35">
        <v>8550000</v>
      </c>
      <c r="D38" s="35">
        <f>C38/B38</f>
        <v>14057.179727398963</v>
      </c>
      <c r="E38" s="35">
        <v>513000</v>
      </c>
      <c r="F38" s="35">
        <v>30000</v>
      </c>
      <c r="G38" s="30">
        <f>F38+E38+C38</f>
        <v>9093000</v>
      </c>
      <c r="H38" s="30">
        <f>G38/B38</f>
        <v>14949.933948682898</v>
      </c>
      <c r="I38" s="11">
        <f>21.02*10.764</f>
        <v>226.25927999999999</v>
      </c>
      <c r="J38" s="11">
        <f>I38*50%</f>
        <v>113.12963999999999</v>
      </c>
      <c r="K38" s="11"/>
      <c r="L38" s="12"/>
      <c r="M38" s="11"/>
      <c r="N38" s="11"/>
      <c r="O38" s="11"/>
    </row>
    <row r="39" spans="1:15" ht="15.75" x14ac:dyDescent="0.25">
      <c r="A39" s="9"/>
      <c r="B39" s="35"/>
      <c r="C39" s="35"/>
      <c r="D39" s="35" t="e">
        <f t="shared" ref="D39" si="24">C39/#REF!</f>
        <v>#REF!</v>
      </c>
      <c r="E39" s="35">
        <v>392000</v>
      </c>
      <c r="F39" s="35">
        <v>30000</v>
      </c>
      <c r="G39" s="30">
        <f>F39+E39+C39</f>
        <v>422000</v>
      </c>
      <c r="H39" s="35" t="e">
        <f>G39/#REF!</f>
        <v>#REF!</v>
      </c>
      <c r="I39" s="11"/>
      <c r="J39" s="11"/>
      <c r="K39" s="11"/>
      <c r="L39" s="12"/>
      <c r="M39" s="11"/>
      <c r="N39" s="11"/>
      <c r="O39" s="11"/>
    </row>
    <row r="40" spans="1:15" ht="15.75" x14ac:dyDescent="0.25">
      <c r="A40" s="9"/>
      <c r="B40" s="35"/>
      <c r="C40" s="35"/>
      <c r="D40" s="35" t="e">
        <f t="shared" ref="D40" si="25">C40/#REF!</f>
        <v>#REF!</v>
      </c>
      <c r="E40" s="35">
        <v>288000</v>
      </c>
      <c r="F40" s="35">
        <v>30000</v>
      </c>
      <c r="G40" s="30">
        <f>F40+E40+C40</f>
        <v>318000</v>
      </c>
      <c r="H40" s="35" t="e">
        <f>G40/#REF!</f>
        <v>#REF!</v>
      </c>
      <c r="I40" s="11"/>
      <c r="J40" s="11"/>
      <c r="K40" s="11"/>
      <c r="L40" s="12"/>
      <c r="M40" s="11"/>
      <c r="N40" s="11"/>
      <c r="O40" s="11"/>
    </row>
    <row r="41" spans="1:15" ht="15.75" x14ac:dyDescent="0.25">
      <c r="A41" s="9"/>
      <c r="B41" s="35"/>
      <c r="C41" s="35"/>
      <c r="D41" s="35" t="e">
        <f t="shared" ref="D41:D42" si="26">C41/#REF!</f>
        <v>#REF!</v>
      </c>
      <c r="E41" s="35"/>
      <c r="F41" s="35"/>
      <c r="G41" s="35"/>
      <c r="H41" s="35"/>
      <c r="I41" s="11"/>
      <c r="J41" s="11"/>
      <c r="K41" s="11"/>
      <c r="L41" s="11"/>
      <c r="M41" s="11"/>
      <c r="N41" s="11"/>
      <c r="O41" s="11"/>
    </row>
    <row r="42" spans="1:15" ht="15.75" x14ac:dyDescent="0.25">
      <c r="A42" s="9"/>
      <c r="D42" s="35" t="e">
        <f t="shared" si="26"/>
        <v>#REF!</v>
      </c>
    </row>
    <row r="43" spans="1:15" ht="15.75" x14ac:dyDescent="0.25">
      <c r="A43" s="9"/>
    </row>
    <row r="44" spans="1:15" ht="15.75" x14ac:dyDescent="0.25">
      <c r="A44" s="9"/>
    </row>
    <row r="45" spans="1:15" ht="15.75" x14ac:dyDescent="0.25">
      <c r="A45" s="9"/>
    </row>
    <row r="65" spans="9:11" x14ac:dyDescent="0.25">
      <c r="I65" s="8"/>
      <c r="J65" s="8"/>
      <c r="K65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S2" sqref="S2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>
      <selection activeCell="S2" sqref="S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opLeftCell="A4" workbookViewId="0">
      <selection activeCell="A4" sqref="A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2024-02-09T10:10:08Z</dcterms:modified>
</cp:coreProperties>
</file>