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BHASKAR VISHWANATH GITE - SBI\"/>
    </mc:Choice>
  </mc:AlternateContent>
  <xr:revisionPtr revIDLastSave="0" documentId="13_ncr:1_{38831A39-EFF5-46CB-84FC-23EEC5E2276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2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W45" i="4" s="1"/>
  <c r="S41" i="4"/>
  <c r="W46" i="4" l="1"/>
  <c r="W47" i="4" l="1"/>
  <c r="W51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<sst xmlns="http://schemas.openxmlformats.org/spreadsheetml/2006/main" count="51" uniqueCount="44">
  <si>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</si>
  <si>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</si>
  <si>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</si>
  <si>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</si>
  <si>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</si>
  <si>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</si>
  <si>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</si>
  <si>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</si>
  <si>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</si>
  <si>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</si>
  <si>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</si>
  <si>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</si>
  <si>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</si>
  <si>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</si>
  <si>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</si>
  <si>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</si>
  <si>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</si>
  <si>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</si>
  <si>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</si>
  <si>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</si>
  <si>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</si>
  <si>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</si>
  <si>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</si>
  <si>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</si>
  <si>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</si>
  <si>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</si>
  <si>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</si>
  <si>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</si>
  <si>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</si>
  <si>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</si>
  <si>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</si>
  <si>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</si>
  <si>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</si>
  <si>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</si>
  <si>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</si>
  <si>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</si>
  <si>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</si>
  <si>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Belapur ) - BHASKAR VISHWANATH GITE</t>
  </si>
  <si>
    <t>As per BCC</t>
  </si>
  <si>
    <t>Index II BUA</t>
  </si>
  <si>
    <t>rate on BUA</t>
  </si>
  <si>
    <t>Measured CA</t>
  </si>
  <si>
    <t>FMV / RV</t>
  </si>
  <si>
    <t>As per actual site measurement, the Carpet Area is 359.00 Sq. Ft. &amp; Built-up Area mentioned is the Index II is 495.00 Sq. Ft. The loading on carpet to built-up is 37%, hence, we have adjusted the rate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</si>
</sst>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124778</xdr:colOff>
      <xdr:row>39</xdr:row>
      <xdr:rowOff>48605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B341B6-1C84-4BD2-AD27-CF719BD59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30378" cy="7020905"/>
        </a:xfrm>
        <a:prstGeom prst="rect">
          <a:avLst/>
        </a:prstGeom>
      </xdr:spPr>
    </xdr:pic>
    <xdr:clientData/>
  </xdr:twoCellAnchor>
  <xdr:twoCellAnchor editAs="oneCell">
    <xdr:from>
      <xdr:col>15</xdr:col>
      <xdr:colOff>209550</xdr:colOff>
      <xdr:row>6</xdr:row>
      <xdr:rowOff>19050</xdr:rowOff>
    </xdr:from>
    <xdr:to>
      <xdr:col>26</xdr:col>
      <xdr:colOff>372434</xdr:colOff>
      <xdr:row>32</xdr:row>
      <xdr:rowOff>76899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C046F7-C53A-46E4-B67C-5E75B0E47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3550" y="1162050"/>
          <a:ext cx="6868484" cy="50108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507363</xdr:colOff>
      <xdr:row>50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14FC6-F178-4720-9564-32E56349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85763" cy="8468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87554</xdr:colOff>
      <xdr:row>1</xdr:row>
      <xdr:rowOff>0</xdr:rowOff>
    </xdr:from>
    <xdr:to>
      <xdr:col>29</xdr:col>
      <xdr:colOff>240626</xdr:colOff>
      <xdr:row>34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55548-6170-4A8B-B09B-457222E05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5954" y="190500"/>
          <a:ext cx="15393072" cy="639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42</xdr:row>
      <xdr:rowOff>39149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123F5-DEEA-44FA-9B57-7553F94F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7516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428468</xdr:colOff>
      <xdr:row>7</xdr:row>
      <xdr:rowOff>0</xdr:rowOff>
    </xdr:from>
    <xdr:to>
      <xdr:col>29</xdr:col>
      <xdr:colOff>535941</xdr:colOff>
      <xdr:row>35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74EEC-AF88-4408-B9CA-5F8CABEA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468" y="1333500"/>
          <a:ext cx="14737873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505831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B821D-343D-4CAC-A278-EB08DFBD7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211431" cy="8240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180974</xdr:colOff>
      <xdr:row>1</xdr:row>
      <xdr:rowOff>0</xdr:rowOff>
    </xdr:from>
    <xdr:to>
      <xdr:col>12</xdr:col>
      <xdr:colOff>248619</xdr:colOff>
      <xdr:row>39</xdr:row>
      <xdr:rowOff>5395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BAEDD-439B-48ED-97F1-AEEFCA90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4" y="190500"/>
          <a:ext cx="6163645" cy="72443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315730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1D781-4E1A-4C24-B0CE-3FE973AC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69330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8" zoomScaleNormal="100" workbookViewId="0">
      <selection activeCell="U47" sqref="U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375</v>
      </c>
      <c r="C3" s="4">
        <f>B3*1.2</f>
        <v>450</v>
      </c>
      <c r="D3" s="4">
        <f t="shared" ref="D3:D14" si="2">C3*1.2</f>
        <v>540</v>
      </c>
      <c r="E3" s="5">
        <f t="shared" ref="E3:E14" si="3">R3</f>
        <v>2375000</v>
      </c>
      <c r="F3" s="9">
        <f t="shared" ref="F3:F14" si="4">ROUND((E3/B3),0)</f>
        <v>6333</v>
      </c>
      <c r="G3" s="9">
        <f t="shared" ref="G3:G14" si="5">ROUND((E3/C3),0)</f>
        <v>5278</v>
      </c>
      <c r="H3" s="9">
        <f t="shared" ref="H3:H14" si="6">ROUND((E3/D3),0)</f>
        <v>4398</v>
      </c>
      <c r="I3" s="4" t="e">
        <f>#REF!</f>
        <v>#REF!</v>
      </c>
      <c r="J3" s="4">
        <f t="shared" ref="J3:J14" si="7">S3</f>
        <v>0</v>
      </c>
      <c r="O3">
        <v>0</v>
      </c>
      <c r="P3">
        <v>450</v>
      </c>
      <c r="Q3">
        <f t="shared" ref="P3:Q14" si="8">P3/1.2</f>
        <v>375</v>
      </c>
      <c r="R3" s="2">
        <v>2375000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375</v>
      </c>
      <c r="C4" s="45">
        <f t="shared" ref="C4:C9" si="11">B4*1.2</f>
        <v>450</v>
      </c>
      <c r="D4" s="45">
        <f t="shared" ref="D4:D9" si="12">C4*1.2</f>
        <v>540</v>
      </c>
      <c r="E4" s="46">
        <f t="shared" ref="E4:E9" si="13">R4</f>
        <v>2400000</v>
      </c>
      <c r="F4" s="45">
        <f t="shared" ref="F4:F9" si="14">ROUND((E4/B4),0)</f>
        <v>6400</v>
      </c>
      <c r="G4" s="45">
        <f t="shared" ref="G4:G9" si="15">ROUND((E4/C4),0)</f>
        <v>5333</v>
      </c>
      <c r="H4" s="45">
        <f t="shared" ref="H4:H9" si="16">ROUND((E4/D4),0)</f>
        <v>4444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450</v>
      </c>
      <c r="Q4" s="47">
        <f t="shared" ref="Q4:Q9" si="18">P4/1.2</f>
        <v>375</v>
      </c>
      <c r="R4" s="48">
        <v>2400000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408.33333333333337</v>
      </c>
      <c r="C16" s="4">
        <f>B16*1.2</f>
        <v>490</v>
      </c>
      <c r="D16" s="4">
        <f t="shared" ref="D16:D28" si="34">C16*1.2</f>
        <v>588</v>
      </c>
      <c r="E16" s="5">
        <f t="shared" ref="E16:E28" si="35">R16</f>
        <v>2600000</v>
      </c>
      <c r="F16" s="9">
        <f t="shared" ref="F16:F28" si="36">ROUND((E16/B16),0)</f>
        <v>6367</v>
      </c>
      <c r="G16" s="9">
        <f t="shared" ref="G16:G28" si="37">ROUND((E16/C16),0)</f>
        <v>5306</v>
      </c>
      <c r="H16" s="9">
        <f t="shared" ref="H16:H28" si="38">ROUND((E16/D16),0)</f>
        <v>4422</v>
      </c>
      <c r="I16" s="4" t="e">
        <f>#REF!</f>
        <v>#REF!</v>
      </c>
      <c r="J16" s="4">
        <f t="shared" ref="J16:J28" si="39">S16</f>
        <v>0</v>
      </c>
      <c r="O16">
        <v>0</v>
      </c>
      <c r="P16">
        <v>490</v>
      </c>
      <c r="Q16">
        <f t="shared" ref="P16:Q28" si="40">P16/1.2</f>
        <v>408.33333333333337</v>
      </c>
      <c r="R16" s="2">
        <v>2600000</v>
      </c>
    </row>
    <row r="17" spans="1:24" s="47" customFormat="1" x14ac:dyDescent="0.25">
      <c r="A17" s="45">
        <f t="shared" si="32"/>
        <v>0</v>
      </c>
      <c r="B17" s="45">
        <f t="shared" si="33"/>
        <v>458.33333333333337</v>
      </c>
      <c r="C17" s="45">
        <f t="shared" ref="C17:C28" si="41">B17*1.2</f>
        <v>550</v>
      </c>
      <c r="D17" s="45">
        <f t="shared" si="34"/>
        <v>660</v>
      </c>
      <c r="E17" s="46">
        <f t="shared" si="35"/>
        <v>3000000</v>
      </c>
      <c r="F17" s="45">
        <f t="shared" si="36"/>
        <v>6545</v>
      </c>
      <c r="G17" s="45">
        <f t="shared" si="37"/>
        <v>5455</v>
      </c>
      <c r="H17" s="45">
        <f t="shared" si="38"/>
        <v>4545</v>
      </c>
      <c r="I17" s="45" t="e">
        <f>#REF!</f>
        <v>#REF!</v>
      </c>
      <c r="J17" s="45">
        <f t="shared" si="39"/>
        <v>0</v>
      </c>
      <c r="O17" s="47">
        <v>0</v>
      </c>
      <c r="P17" s="47">
        <v>550</v>
      </c>
      <c r="Q17" s="47">
        <f t="shared" si="40"/>
        <v>458.33333333333337</v>
      </c>
      <c r="R17" s="48">
        <v>3000000</v>
      </c>
    </row>
    <row r="18" spans="1:24" x14ac:dyDescent="0.25">
      <c r="A18" s="4">
        <f t="shared" si="32"/>
        <v>0</v>
      </c>
      <c r="B18" s="4">
        <f t="shared" si="33"/>
        <v>500</v>
      </c>
      <c r="C18" s="4">
        <f t="shared" si="41"/>
        <v>600</v>
      </c>
      <c r="D18" s="4">
        <f t="shared" si="34"/>
        <v>720</v>
      </c>
      <c r="E18" s="5">
        <f t="shared" si="35"/>
        <v>2500000</v>
      </c>
      <c r="F18" s="9">
        <f t="shared" si="36"/>
        <v>5000</v>
      </c>
      <c r="G18" s="9">
        <f t="shared" si="37"/>
        <v>4167</v>
      </c>
      <c r="H18" s="9">
        <f t="shared" si="38"/>
        <v>3472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500</v>
      </c>
      <c r="R18" s="2">
        <v>2500000</v>
      </c>
    </row>
    <row r="19" spans="1:24" s="47" customFormat="1" x14ac:dyDescent="0.25">
      <c r="A19" s="45">
        <f t="shared" si="32"/>
        <v>0</v>
      </c>
      <c r="B19" s="45">
        <f t="shared" si="33"/>
        <v>291.66666666666669</v>
      </c>
      <c r="C19" s="45">
        <f t="shared" si="41"/>
        <v>350</v>
      </c>
      <c r="D19" s="45">
        <f t="shared" si="34"/>
        <v>420</v>
      </c>
      <c r="E19" s="46">
        <f t="shared" si="35"/>
        <v>2748000</v>
      </c>
      <c r="F19" s="45">
        <f t="shared" si="36"/>
        <v>9422</v>
      </c>
      <c r="G19" s="45">
        <f t="shared" si="37"/>
        <v>7851</v>
      </c>
      <c r="H19" s="45">
        <f t="shared" si="38"/>
        <v>6543</v>
      </c>
      <c r="I19" s="45" t="e">
        <f>#REF!</f>
        <v>#REF!</v>
      </c>
      <c r="J19" s="45">
        <f t="shared" si="39"/>
        <v>0</v>
      </c>
      <c r="O19" s="47">
        <v>0</v>
      </c>
      <c r="P19" s="47">
        <v>350</v>
      </c>
      <c r="Q19" s="47">
        <f t="shared" si="40"/>
        <v>291.66666666666669</v>
      </c>
      <c r="R19" s="48">
        <v>2748000</v>
      </c>
    </row>
    <row r="20" spans="1:24" x14ac:dyDescent="0.25">
      <c r="A20" s="4">
        <f t="shared" si="32"/>
        <v>0</v>
      </c>
      <c r="B20" s="4">
        <f t="shared" si="33"/>
        <v>670</v>
      </c>
      <c r="C20" s="4">
        <f t="shared" si="41"/>
        <v>804</v>
      </c>
      <c r="D20" s="4">
        <f t="shared" si="34"/>
        <v>964.8</v>
      </c>
      <c r="E20" s="5">
        <f t="shared" si="35"/>
        <v>4190000</v>
      </c>
      <c r="F20" s="9">
        <f t="shared" si="36"/>
        <v>6254</v>
      </c>
      <c r="G20" s="9">
        <f t="shared" si="37"/>
        <v>5211</v>
      </c>
      <c r="H20" s="9">
        <f t="shared" si="38"/>
        <v>4343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670</v>
      </c>
      <c r="R20" s="2">
        <v>4190000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16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44</v>
      </c>
      <c r="X34" s="24">
        <v>2008</v>
      </c>
      <c r="Y34" t="s">
        <v>38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37</v>
      </c>
      <c r="Q36" s="41"/>
      <c r="R36" s="41"/>
      <c r="S36" s="41"/>
      <c r="T36" s="42"/>
      <c r="U36" s="21" t="s">
        <v>20</v>
      </c>
      <c r="V36" s="23"/>
      <c r="W36" s="24">
        <f>90*W33/W35</f>
        <v>24</v>
      </c>
      <c r="X36" s="24"/>
    </row>
    <row r="37" spans="5:25" ht="15.75" x14ac:dyDescent="0.25">
      <c r="U37" s="17"/>
      <c r="V37" s="26"/>
      <c r="W37" s="27">
        <f>W36%</f>
        <v>0.24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600</v>
      </c>
      <c r="X38" s="22"/>
    </row>
    <row r="39" spans="5:25" ht="15.75" x14ac:dyDescent="0.25">
      <c r="E39" t="s">
        <v>39</v>
      </c>
      <c r="F39" s="7">
        <v>495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5:25" ht="15.75" x14ac:dyDescent="0.25">
      <c r="E41" t="s">
        <v>41</v>
      </c>
      <c r="F41" s="7">
        <v>359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F42" s="7">
        <f>F39/F41</f>
        <v>1.3788300835654597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5400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31</v>
      </c>
      <c r="V44" s="30"/>
      <c r="W44" s="25">
        <v>495</v>
      </c>
      <c r="X44" s="24"/>
    </row>
    <row r="45" spans="5:25" ht="15.75" x14ac:dyDescent="0.25">
      <c r="P45" s="13" t="s">
        <v>29</v>
      </c>
      <c r="Q45" s="43" t="s">
        <v>43</v>
      </c>
      <c r="R45" s="43"/>
      <c r="S45" s="43"/>
      <c r="T45" s="11"/>
      <c r="U45" s="17" t="s">
        <v>42</v>
      </c>
      <c r="V45" s="44"/>
      <c r="W45" s="31">
        <f>W42*W44+X46</f>
        <v>2673000</v>
      </c>
      <c r="X45" s="32"/>
    </row>
    <row r="46" spans="5:25" ht="15.75" x14ac:dyDescent="0.25">
      <c r="Q46" s="43"/>
      <c r="R46" s="43"/>
      <c r="S46" s="43"/>
      <c r="T46" s="10"/>
      <c r="U46" s="17" t="s">
        <v>24</v>
      </c>
      <c r="V46" s="23"/>
      <c r="W46" s="33">
        <f>W45*0.9</f>
        <v>2405700</v>
      </c>
      <c r="X46" s="34"/>
    </row>
    <row r="47" spans="5:25" ht="15.75" x14ac:dyDescent="0.25">
      <c r="Q47" s="43"/>
      <c r="R47" s="43"/>
      <c r="S47" s="43"/>
      <c r="T47" s="10"/>
      <c r="U47" s="17" t="s">
        <v>25</v>
      </c>
      <c r="V47" s="23"/>
      <c r="W47" s="33">
        <f>W45*0.8</f>
        <v>2138400</v>
      </c>
      <c r="X47" s="33"/>
    </row>
    <row r="48" spans="5:25" ht="15.75" x14ac:dyDescent="0.25">
      <c r="O48" s="10"/>
      <c r="P48" s="10"/>
      <c r="Q48" s="43"/>
      <c r="R48" s="43"/>
      <c r="S48" s="43"/>
      <c r="T48" s="10"/>
      <c r="U48" s="17"/>
      <c r="V48" s="23"/>
      <c r="W48" s="35"/>
      <c r="X48" s="24"/>
    </row>
    <row r="49" spans="17:24" ht="15.75" x14ac:dyDescent="0.25">
      <c r="Q49" s="43"/>
      <c r="R49" s="43"/>
      <c r="S49" s="43"/>
      <c r="U49" s="36" t="s">
        <v>26</v>
      </c>
      <c r="V49" s="37"/>
      <c r="W49" s="38">
        <f>W30*W44</f>
        <v>1237500</v>
      </c>
      <c r="X49" s="38"/>
    </row>
    <row r="50" spans="17:24" ht="15.75" x14ac:dyDescent="0.25">
      <c r="Q50" s="43"/>
      <c r="R50" s="43"/>
      <c r="S50" s="43"/>
      <c r="U50" s="17" t="s">
        <v>27</v>
      </c>
      <c r="V50" s="23"/>
      <c r="W50" s="35"/>
      <c r="X50" s="35"/>
    </row>
    <row r="51" spans="17:24" ht="15.75" x14ac:dyDescent="0.25">
      <c r="U51" s="39" t="s">
        <v>28</v>
      </c>
      <c r="V51" s="35"/>
      <c r="W51" s="33">
        <f>W45*0.025/12</f>
        <v>5568.75</v>
      </c>
      <c r="X51" s="33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2" sqref="S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2024-02-09T05:50:41Z</dcterms:modified>
</cp:coreProperties>
</file>