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Feburary 2024\REEMA KAMLESH SOHANDA - Cosmos\"/>
    </mc:Choice>
  </mc:AlternateContent>
  <xr:revisionPtr revIDLastSave="0" documentId="13_ncr:1_{206B76E1-CD6C-4585-B5F7-482C845DB178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V3" i="4" l="1"/>
  <c r="U3" i="4"/>
  <c r="V47" i="4" l="1"/>
  <c r="V43" i="4"/>
  <c r="G40" i="4"/>
  <c r="H46" i="4"/>
  <c r="F42" i="4"/>
  <c r="P24" i="4" l="1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21" i="4"/>
  <c r="Q21" i="4" s="1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H21" i="4" l="1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Q6" i="4" s="1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0" i="4"/>
  <c r="Q20" i="4" s="1"/>
  <c r="B20" i="4" s="1"/>
  <c r="C20" i="4" s="1"/>
  <c r="D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P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52" i="4"/>
  <c r="V46" i="4"/>
  <c r="V48" i="4" s="1"/>
  <c r="V41" i="4"/>
  <c r="V42" i="4" s="1"/>
  <c r="V49" i="4" l="1"/>
  <c r="V53" i="4" s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<sst xmlns="http://schemas.openxmlformats.org/spreadsheetml/2006/main" count="48" uniqueCount="43">
  <si>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</si>
  <si>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</si>
  <si>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</si>
  <si>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</si>
  <si>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</si>
  <si>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</si>
  <si>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</si>
  <si>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</si>
  <si>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</si>
  <si>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</si>
  <si>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</si>
  <si>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</si>
  <si>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</si>
  <si>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</si>
  <si>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</si>
  <si>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</si>
  <si>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</si>
  <si>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</si>
  <si>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</si>
  <si>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</si>
  <si>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</si>
  <si>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</si>
  <si>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</si>
  <si>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As per OC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</si>
  <si>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</si>
  <si>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</si>
  <si>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</si>
  <si>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</si>
  <si>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</si>
  <si>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</si>
  <si>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</si>
  <si>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</si>
  <si>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</si>
  <si>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</si>
  <si>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</si>
  <si>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</si>
  <si>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</si>
  <si>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Ghodbandar Road ) - REEMA KAMLESH SOHANDA</t>
  </si>
  <si>
    <t>Agree CA</t>
  </si>
  <si>
    <t>Agree BUA</t>
  </si>
  <si>
    <t>Measured CA</t>
  </si>
  <si>
    <t>FB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</si>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</sst>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259678</xdr:colOff>
      <xdr:row>41</xdr:row>
      <xdr:rowOff>48658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4E30034-CD26-4279-BB1A-219964015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38078" cy="74019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183468</xdr:colOff>
      <xdr:row>46</xdr:row>
      <xdr:rowOff>124906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9981DCC-DBF3-4071-B59B-A2A5C9A97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7861868" cy="774490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315730</xdr:colOff>
      <xdr:row>48</xdr:row>
      <xdr:rowOff>172724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040E6E-3F02-4B99-9DCF-E9F01ECFAA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0069330" cy="91262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574047</xdr:colOff>
      <xdr:row>48</xdr:row>
      <xdr:rowOff>77414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8BA763-32EA-45CE-BDCB-0E0CA3C8D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52447" cy="8697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114300</xdr:rowOff>
    </xdr:from>
    <xdr:to>
      <xdr:col>28</xdr:col>
      <xdr:colOff>421637</xdr:colOff>
      <xdr:row>36</xdr:row>
      <xdr:rowOff>124597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4E7BB3D-2872-4CB6-BE43-8C5631C19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447800"/>
          <a:ext cx="18176237" cy="55347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488310</xdr:colOff>
      <xdr:row>30</xdr:row>
      <xdr:rowOff>77008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2CDE1E-49DB-4692-BA8E-17C2F5831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166710" cy="57920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topLeftCell="A31" zoomScaleNormal="100" workbookViewId="0">
      <selection activeCell="P45" sqref="P45:S45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6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s="1" customFormat="1" ht="28.5" customHeight="1" x14ac:dyDescent="0.25">
      <c r="A2" s="47" t="s">
        <v>35</v>
      </c>
      <c r="B2" s="47"/>
      <c r="C2" s="47"/>
      <c r="D2" s="47"/>
      <c r="E2" s="47"/>
      <c r="F2" s="47"/>
      <c r="G2" s="47"/>
      <c r="H2" s="47"/>
      <c r="I2" s="47"/>
      <c r="J2" s="47"/>
      <c r="K2" s="47"/>
      <c r="L2" s="47"/>
      <c r="M2" s="47"/>
      <c r="N2" s="47"/>
      <c r="O2" s="47"/>
      <c r="P2" s="47"/>
      <c r="Q2" s="47"/>
      <c r="R2" s="47"/>
      <c r="S2"/>
      <c r="T2"/>
    </row>
    <row r="3" spans="1:22" x14ac:dyDescent="0.25">
      <c r="A3" s="4">
        <f t="shared" ref="A3:A14" si="0">N3</f>
        <v>0</v>
      </c>
      <c r="B3" s="4">
        <f t="shared" ref="B3:B14" si="1">Q3</f>
        <v>691</v>
      </c>
      <c r="C3" s="4">
        <f>B3*1.2</f>
        <v>829.19999999999993</v>
      </c>
      <c r="D3" s="4">
        <f t="shared" ref="D3:D14" si="2">C3*1.2</f>
        <v>995.03999999999985</v>
      </c>
      <c r="E3" s="5">
        <f t="shared" ref="E3:E14" si="3">R3</f>
        <v>5100000</v>
      </c>
      <c r="F3" s="9">
        <f t="shared" ref="F3:F14" si="4">ROUND((E3/B3),0)</f>
        <v>7381</v>
      </c>
      <c r="G3" s="9">
        <f t="shared" ref="G3:G14" si="5">ROUND((E3/C3),0)</f>
        <v>6151</v>
      </c>
      <c r="H3" s="9">
        <f t="shared" ref="H3:H14" si="6">ROUND((E3/D3),0)</f>
        <v>5125</v>
      </c>
      <c r="I3" s="4" t="e">
        <f>#REF!</f>
        <v>#REF!</v>
      </c>
      <c r="J3" s="4">
        <f t="shared" ref="J3:J14" si="7">S3</f>
        <v>357000</v>
      </c>
      <c r="O3">
        <v>0</v>
      </c>
      <c r="P3">
        <f t="shared" ref="P3:Q14" si="8">O3/1.2</f>
        <v>0</v>
      </c>
      <c r="Q3">
        <v>691</v>
      </c>
      <c r="R3" s="2">
        <v>5100000</v>
      </c>
      <c r="S3">
        <v>357000</v>
      </c>
      <c r="T3">
        <v>30000</v>
      </c>
      <c r="U3" s="2">
        <f>R3+S3+T3</f>
        <v>5487000</v>
      </c>
      <c r="V3">
        <f>U3/691</f>
        <v>7940.6657018813312</v>
      </c>
    </row>
    <row r="4" spans="1:22" x14ac:dyDescent="0.25">
      <c r="A4" s="4">
        <f t="shared" si="0"/>
        <v>0</v>
      </c>
      <c r="B4" s="4">
        <f t="shared" si="1"/>
        <v>691</v>
      </c>
      <c r="C4" s="4">
        <f t="shared" ref="C4:C14" si="9">B4*1.2</f>
        <v>829.19999999999993</v>
      </c>
      <c r="D4" s="4">
        <f t="shared" si="2"/>
        <v>995.03999999999985</v>
      </c>
      <c r="E4" s="5">
        <f t="shared" si="3"/>
        <v>4750000</v>
      </c>
      <c r="F4" s="9">
        <f t="shared" si="4"/>
        <v>6874</v>
      </c>
      <c r="G4" s="9">
        <f t="shared" si="5"/>
        <v>5728</v>
      </c>
      <c r="H4" s="9">
        <f t="shared" si="6"/>
        <v>4774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691</v>
      </c>
      <c r="R4" s="2">
        <v>4750000</v>
      </c>
    </row>
    <row r="5" spans="1:22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4" t="e">
        <f t="shared" si="4"/>
        <v>#DIV/0!</v>
      </c>
      <c r="G5" s="4" t="e">
        <f t="shared" si="5"/>
        <v>#DIV/0!</v>
      </c>
      <c r="H5" s="9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f t="shared" si="8"/>
        <v>0</v>
      </c>
      <c r="R5" s="2">
        <v>0</v>
      </c>
    </row>
    <row r="6" spans="1:22" x14ac:dyDescent="0.25">
      <c r="A6" s="4">
        <f t="shared" ref="A6:A11" si="10">N6</f>
        <v>0</v>
      </c>
      <c r="B6" s="4">
        <f t="shared" ref="B6:B11" si="11">Q6</f>
        <v>0</v>
      </c>
      <c r="C6" s="4">
        <f t="shared" ref="C6:C11" si="12">B6*1.2</f>
        <v>0</v>
      </c>
      <c r="D6" s="4">
        <f t="shared" ref="D6:D11" si="13">C6*1.2</f>
        <v>0</v>
      </c>
      <c r="E6" s="5">
        <f t="shared" ref="E6:E11" si="14">R6</f>
        <v>0</v>
      </c>
      <c r="F6" s="4" t="e">
        <f t="shared" ref="F6:F11" si="15">ROUND((E6/B6),0)</f>
        <v>#DIV/0!</v>
      </c>
      <c r="G6" s="4" t="e">
        <f t="shared" ref="G6:G11" si="16">ROUND((E6/C6),0)</f>
        <v>#DIV/0!</v>
      </c>
      <c r="H6" s="9" t="e">
        <f t="shared" ref="H6:H11" si="17">ROUND((E6/D6),0)</f>
        <v>#DIV/0!</v>
      </c>
      <c r="I6" s="4" t="e">
        <f>#REF!</f>
        <v>#REF!</v>
      </c>
      <c r="J6" s="4">
        <f t="shared" ref="J6:J11" si="18">S6</f>
        <v>0</v>
      </c>
      <c r="O6">
        <v>0</v>
      </c>
      <c r="P6">
        <f t="shared" ref="P6:P11" si="19">O6/1.2</f>
        <v>0</v>
      </c>
      <c r="Q6">
        <f t="shared" ref="Q6:Q11" si="20">P6/1.2</f>
        <v>0</v>
      </c>
      <c r="R6" s="2">
        <v>0</v>
      </c>
    </row>
    <row r="7" spans="1:22" x14ac:dyDescent="0.25">
      <c r="A7" s="4">
        <f t="shared" ref="A7:A9" si="21">N7</f>
        <v>0</v>
      </c>
      <c r="B7" s="4">
        <f t="shared" ref="B7:B9" si="22">Q7</f>
        <v>0</v>
      </c>
      <c r="C7" s="4">
        <f t="shared" ref="C7:C9" si="23">B7*1.2</f>
        <v>0</v>
      </c>
      <c r="D7" s="4">
        <f t="shared" ref="D7:D9" si="24">C7*1.2</f>
        <v>0</v>
      </c>
      <c r="E7" s="5">
        <f t="shared" ref="E7:E9" si="25">R7</f>
        <v>0</v>
      </c>
      <c r="F7" s="4" t="e">
        <f t="shared" ref="F7:F9" si="26">ROUND((E7/B7),0)</f>
        <v>#DIV/0!</v>
      </c>
      <c r="G7" s="4" t="e">
        <f t="shared" ref="G7:G9" si="27">ROUND((E7/C7),0)</f>
        <v>#DIV/0!</v>
      </c>
      <c r="H7" s="9" t="e">
        <f t="shared" ref="H7:H9" si="28">ROUND((E7/D7),0)</f>
        <v>#DIV/0!</v>
      </c>
      <c r="I7" s="4" t="e">
        <f>#REF!</f>
        <v>#REF!</v>
      </c>
      <c r="J7" s="4">
        <f t="shared" ref="J7:J9" si="29">S7</f>
        <v>0</v>
      </c>
      <c r="O7">
        <v>0</v>
      </c>
      <c r="P7">
        <f t="shared" ref="P7:P9" si="30">O7/1.2</f>
        <v>0</v>
      </c>
      <c r="Q7">
        <f t="shared" ref="Q7:Q9" si="31">P7/1.2</f>
        <v>0</v>
      </c>
      <c r="R7" s="2">
        <v>0</v>
      </c>
    </row>
    <row r="8" spans="1:22" x14ac:dyDescent="0.25">
      <c r="A8" s="4">
        <f t="shared" si="21"/>
        <v>0</v>
      </c>
      <c r="B8" s="4">
        <f t="shared" si="22"/>
        <v>0</v>
      </c>
      <c r="C8" s="4">
        <f t="shared" si="23"/>
        <v>0</v>
      </c>
      <c r="D8" s="4">
        <f t="shared" si="24"/>
        <v>0</v>
      </c>
      <c r="E8" s="5">
        <f t="shared" si="25"/>
        <v>0</v>
      </c>
      <c r="F8" s="4" t="e">
        <f t="shared" si="26"/>
        <v>#DIV/0!</v>
      </c>
      <c r="G8" s="4" t="e">
        <f t="shared" si="27"/>
        <v>#DIV/0!</v>
      </c>
      <c r="H8" s="9" t="e">
        <f t="shared" si="28"/>
        <v>#DIV/0!</v>
      </c>
      <c r="I8" s="4" t="e">
        <f>#REF!</f>
        <v>#REF!</v>
      </c>
      <c r="J8" s="4">
        <f t="shared" si="29"/>
        <v>0</v>
      </c>
      <c r="O8">
        <v>0</v>
      </c>
      <c r="P8">
        <f t="shared" si="30"/>
        <v>0</v>
      </c>
      <c r="Q8">
        <f t="shared" si="31"/>
        <v>0</v>
      </c>
      <c r="R8" s="2">
        <v>0</v>
      </c>
    </row>
    <row r="9" spans="1:22" x14ac:dyDescent="0.25">
      <c r="A9" s="4">
        <f t="shared" si="21"/>
        <v>0</v>
      </c>
      <c r="B9" s="4">
        <f t="shared" si="22"/>
        <v>0</v>
      </c>
      <c r="C9" s="4">
        <f t="shared" si="23"/>
        <v>0</v>
      </c>
      <c r="D9" s="4">
        <f t="shared" si="24"/>
        <v>0</v>
      </c>
      <c r="E9" s="5">
        <f t="shared" si="25"/>
        <v>0</v>
      </c>
      <c r="F9" s="4" t="e">
        <f t="shared" si="26"/>
        <v>#DIV/0!</v>
      </c>
      <c r="G9" s="4" t="e">
        <f t="shared" si="27"/>
        <v>#DIV/0!</v>
      </c>
      <c r="H9" s="9" t="e">
        <f t="shared" si="28"/>
        <v>#DIV/0!</v>
      </c>
      <c r="I9" s="4" t="e">
        <f>#REF!</f>
        <v>#REF!</v>
      </c>
      <c r="J9" s="4">
        <f t="shared" si="29"/>
        <v>0</v>
      </c>
      <c r="O9">
        <v>0</v>
      </c>
      <c r="P9">
        <f t="shared" si="30"/>
        <v>0</v>
      </c>
      <c r="Q9">
        <f t="shared" si="31"/>
        <v>0</v>
      </c>
      <c r="R9" s="2">
        <v>0</v>
      </c>
    </row>
    <row r="10" spans="1:22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si="20"/>
        <v>0</v>
      </c>
      <c r="R10" s="2">
        <v>0</v>
      </c>
    </row>
    <row r="11" spans="1:22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20"/>
        <v>0</v>
      </c>
      <c r="R11" s="2">
        <v>0</v>
      </c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2" ht="36.75" customHeight="1" x14ac:dyDescent="0.25">
      <c r="A15" s="47" t="s">
        <v>36</v>
      </c>
      <c r="B15" s="47"/>
      <c r="C15" s="47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</row>
    <row r="16" spans="1:22" ht="14.25" customHeight="1" x14ac:dyDescent="0.25">
      <c r="A16" s="4">
        <f t="shared" ref="A16:A32" si="32">N16</f>
        <v>0</v>
      </c>
      <c r="B16" s="4">
        <f t="shared" ref="B16:B32" si="33">Q16</f>
        <v>791</v>
      </c>
      <c r="C16" s="4">
        <f>B16*1.2</f>
        <v>949.19999999999993</v>
      </c>
      <c r="D16" s="4">
        <f t="shared" ref="D16:D32" si="34">C16*1.2</f>
        <v>1139.04</v>
      </c>
      <c r="E16" s="5">
        <f t="shared" ref="E16:E32" si="35">R16</f>
        <v>5700000</v>
      </c>
      <c r="F16" s="9">
        <f t="shared" ref="F16:F32" si="36">ROUND((E16/B16),0)</f>
        <v>7206</v>
      </c>
      <c r="G16" s="9">
        <f t="shared" ref="G16:G32" si="37">ROUND((E16/C16),0)</f>
        <v>6005</v>
      </c>
      <c r="H16" s="9">
        <f t="shared" ref="H16:H32" si="38">ROUND((E16/D16),0)</f>
        <v>5004</v>
      </c>
      <c r="I16" s="4" t="e">
        <f>#REF!</f>
        <v>#REF!</v>
      </c>
      <c r="J16" s="4">
        <f t="shared" ref="J16:J32" si="39">S16</f>
        <v>0</v>
      </c>
      <c r="O16">
        <v>0</v>
      </c>
      <c r="P16">
        <f t="shared" ref="P16:Q32" si="40">O16/1.2</f>
        <v>0</v>
      </c>
      <c r="Q16">
        <v>791</v>
      </c>
      <c r="R16" s="2">
        <v>5700000</v>
      </c>
    </row>
    <row r="17" spans="1:18" ht="14.25" customHeight="1" x14ac:dyDescent="0.25">
      <c r="A17" s="4">
        <f t="shared" si="32"/>
        <v>0</v>
      </c>
      <c r="B17" s="4">
        <f t="shared" si="33"/>
        <v>780</v>
      </c>
      <c r="C17" s="4">
        <f t="shared" ref="C17:C32" si="41">B17*1.2</f>
        <v>936</v>
      </c>
      <c r="D17" s="4">
        <f t="shared" si="34"/>
        <v>1123.2</v>
      </c>
      <c r="E17" s="5">
        <f t="shared" si="35"/>
        <v>6200000</v>
      </c>
      <c r="F17" s="9">
        <f t="shared" si="36"/>
        <v>7949</v>
      </c>
      <c r="G17" s="9">
        <f t="shared" si="37"/>
        <v>6624</v>
      </c>
      <c r="H17" s="9">
        <f t="shared" si="38"/>
        <v>5520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780</v>
      </c>
      <c r="R17" s="2">
        <v>6200000</v>
      </c>
    </row>
    <row r="18" spans="1:18" ht="14.25" customHeight="1" x14ac:dyDescent="0.25">
      <c r="A18" s="4">
        <f t="shared" si="32"/>
        <v>0</v>
      </c>
      <c r="B18" s="4">
        <f t="shared" si="33"/>
        <v>706</v>
      </c>
      <c r="C18" s="4">
        <f t="shared" si="41"/>
        <v>847.19999999999993</v>
      </c>
      <c r="D18" s="4">
        <f t="shared" si="34"/>
        <v>1016.6399999999999</v>
      </c>
      <c r="E18" s="5">
        <f t="shared" si="35"/>
        <v>5360000</v>
      </c>
      <c r="F18" s="9">
        <f t="shared" si="36"/>
        <v>7592</v>
      </c>
      <c r="G18" s="9">
        <f t="shared" si="37"/>
        <v>6327</v>
      </c>
      <c r="H18" s="9">
        <f t="shared" si="38"/>
        <v>5272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706</v>
      </c>
      <c r="R18" s="2">
        <v>5360000</v>
      </c>
    </row>
    <row r="19" spans="1:18" ht="14.25" customHeight="1" x14ac:dyDescent="0.25">
      <c r="A19" s="4">
        <f t="shared" si="32"/>
        <v>0</v>
      </c>
      <c r="B19" s="4">
        <f t="shared" si="33"/>
        <v>706</v>
      </c>
      <c r="C19" s="4">
        <f t="shared" si="41"/>
        <v>847.19999999999993</v>
      </c>
      <c r="D19" s="4">
        <f t="shared" si="34"/>
        <v>1016.6399999999999</v>
      </c>
      <c r="E19" s="5">
        <f t="shared" si="35"/>
        <v>5700000</v>
      </c>
      <c r="F19" s="9">
        <f t="shared" si="36"/>
        <v>8074</v>
      </c>
      <c r="G19" s="9">
        <f t="shared" si="37"/>
        <v>6728</v>
      </c>
      <c r="H19" s="9">
        <f t="shared" si="38"/>
        <v>5607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706</v>
      </c>
      <c r="R19" s="2">
        <v>5700000</v>
      </c>
    </row>
    <row r="20" spans="1:18" ht="14.25" customHeight="1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18" ht="14.25" customHeight="1" x14ac:dyDescent="0.25">
      <c r="A21" s="4">
        <f t="shared" ref="A21:A24" si="42">N21</f>
        <v>0</v>
      </c>
      <c r="B21" s="4">
        <f t="shared" ref="B21:B24" si="43">Q21</f>
        <v>0</v>
      </c>
      <c r="C21" s="4">
        <f t="shared" ref="C21:C24" si="44">B21*1.2</f>
        <v>0</v>
      </c>
      <c r="D21" s="4">
        <f t="shared" ref="D21:D24" si="45">C21*1.2</f>
        <v>0</v>
      </c>
      <c r="E21" s="5">
        <f t="shared" ref="E21:E24" si="46">R21</f>
        <v>0</v>
      </c>
      <c r="F21" s="9" t="e">
        <f t="shared" ref="F21:F24" si="47">ROUND((E21/B21),0)</f>
        <v>#DIV/0!</v>
      </c>
      <c r="G21" s="9" t="e">
        <f t="shared" ref="G21:G24" si="48">ROUND((E21/C21),0)</f>
        <v>#DIV/0!</v>
      </c>
      <c r="H21" s="9" t="e">
        <f t="shared" ref="H21:H24" si="49">ROUND((E21/D21),0)</f>
        <v>#DIV/0!</v>
      </c>
      <c r="I21" s="4" t="e">
        <f>#REF!</f>
        <v>#REF!</v>
      </c>
      <c r="J21" s="4">
        <f t="shared" ref="J21:J24" si="50">S21</f>
        <v>0</v>
      </c>
      <c r="O21">
        <v>0</v>
      </c>
      <c r="P21">
        <f t="shared" ref="P21:P24" si="51">O21/1.2</f>
        <v>0</v>
      </c>
      <c r="Q21">
        <f t="shared" ref="Q21:Q24" si="52">P21/1.2</f>
        <v>0</v>
      </c>
      <c r="R21" s="2">
        <v>0</v>
      </c>
    </row>
    <row r="22" spans="1:18" ht="14.25" customHeight="1" x14ac:dyDescent="0.25">
      <c r="A22" s="4">
        <f t="shared" si="42"/>
        <v>0</v>
      </c>
      <c r="B22" s="4">
        <f t="shared" si="43"/>
        <v>0</v>
      </c>
      <c r="C22" s="4">
        <f t="shared" si="44"/>
        <v>0</v>
      </c>
      <c r="D22" s="4">
        <f t="shared" si="45"/>
        <v>0</v>
      </c>
      <c r="E22" s="5">
        <f t="shared" si="46"/>
        <v>0</v>
      </c>
      <c r="F22" s="9" t="e">
        <f t="shared" si="47"/>
        <v>#DIV/0!</v>
      </c>
      <c r="G22" s="9" t="e">
        <f t="shared" si="48"/>
        <v>#DIV/0!</v>
      </c>
      <c r="H22" s="9" t="e">
        <f t="shared" si="49"/>
        <v>#DIV/0!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f t="shared" si="52"/>
        <v>0</v>
      </c>
      <c r="R22" s="2">
        <v>0</v>
      </c>
    </row>
    <row r="23" spans="1:18" ht="14.25" customHeight="1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18" ht="14.25" customHeight="1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18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18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F37"/>
      <c r="I37" s="4"/>
      <c r="J37" s="4"/>
      <c r="R37" s="2"/>
      <c r="X37" s="7"/>
      <c r="Y37" s="7"/>
    </row>
    <row r="38" spans="1:25" ht="14.25" customHeight="1" x14ac:dyDescent="0.3">
      <c r="F38"/>
      <c r="U38" s="31" t="s">
        <v>20</v>
      </c>
      <c r="V38" s="32"/>
      <c r="W38" s="33"/>
      <c r="X38" s="18"/>
      <c r="Y38" s="7"/>
    </row>
    <row r="39" spans="1:25" ht="38.25" customHeight="1" x14ac:dyDescent="0.3"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16.5" x14ac:dyDescent="0.3">
      <c r="E40" t="s">
        <v>38</v>
      </c>
      <c r="F40" s="7">
        <v>686</v>
      </c>
      <c r="G40">
        <f>F40*1.1</f>
        <v>754.6</v>
      </c>
      <c r="S40" s="10"/>
      <c r="T40" s="10"/>
      <c r="U40" s="34" t="s">
        <v>22</v>
      </c>
      <c r="V40" s="35">
        <v>2019</v>
      </c>
      <c r="W40" s="33" t="s">
        <v>23</v>
      </c>
      <c r="X40" s="18"/>
      <c r="Y40" s="7"/>
    </row>
    <row r="41" spans="1:25" ht="16.5" x14ac:dyDescent="0.3">
      <c r="E41" t="s">
        <v>39</v>
      </c>
      <c r="F41" s="7">
        <v>950</v>
      </c>
      <c r="G41" s="6"/>
      <c r="H41" s="6"/>
      <c r="S41" s="10"/>
      <c r="T41" s="10"/>
      <c r="U41" s="36" t="s">
        <v>24</v>
      </c>
      <c r="V41" s="35">
        <f>V39-V40</f>
        <v>5</v>
      </c>
      <c r="W41" s="33"/>
      <c r="X41" s="18"/>
      <c r="Y41" s="7"/>
    </row>
    <row r="42" spans="1:25" ht="16.5" x14ac:dyDescent="0.3">
      <c r="F42" s="7">
        <f>F41/F40</f>
        <v>1.3848396501457727</v>
      </c>
      <c r="S42" s="10"/>
      <c r="T42" s="10"/>
      <c r="U42" s="37"/>
      <c r="V42" s="35">
        <f>V41-60</f>
        <v>-55</v>
      </c>
      <c r="W42" s="33"/>
      <c r="X42" s="26"/>
      <c r="Y42" s="7"/>
    </row>
    <row r="43" spans="1:25" ht="16.5" x14ac:dyDescent="0.3">
      <c r="S43" s="10"/>
      <c r="T43" s="10"/>
      <c r="U43" s="37" t="s">
        <v>25</v>
      </c>
      <c r="V43" s="38">
        <f>755*2500</f>
        <v>1887500</v>
      </c>
      <c r="W43" s="33"/>
      <c r="X43" s="26"/>
      <c r="Y43" s="7"/>
    </row>
    <row r="44" spans="1:25" ht="16.5" x14ac:dyDescent="0.3">
      <c r="S44" s="10"/>
      <c r="T44" s="10"/>
      <c r="U44" s="37" t="s">
        <v>26</v>
      </c>
      <c r="V44" s="35"/>
      <c r="W44" s="33"/>
      <c r="X44" s="26"/>
      <c r="Y44" s="7"/>
    </row>
    <row r="45" spans="1:25" ht="39" customHeight="1" x14ac:dyDescent="0.3">
      <c r="G45" t="s">
        <v>41</v>
      </c>
      <c r="P45" s="48" t="s">
        <v>37</v>
      </c>
      <c r="Q45" s="48"/>
      <c r="R45" s="48"/>
      <c r="S45" s="48"/>
      <c r="U45" s="37"/>
      <c r="V45" s="35"/>
      <c r="W45" s="33"/>
      <c r="X45" s="26"/>
      <c r="Y45" s="7"/>
    </row>
    <row r="46" spans="1:25" ht="16.5" x14ac:dyDescent="0.3">
      <c r="E46" t="s">
        <v>40</v>
      </c>
      <c r="F46" s="7">
        <v>671</v>
      </c>
      <c r="G46">
        <v>38</v>
      </c>
      <c r="H46">
        <f>F46+G46</f>
        <v>709</v>
      </c>
      <c r="U46" s="37" t="s">
        <v>27</v>
      </c>
      <c r="V46" s="39">
        <f>100-10</f>
        <v>90</v>
      </c>
      <c r="W46" s="33"/>
      <c r="X46" s="27"/>
      <c r="Y46" s="7"/>
    </row>
    <row r="47" spans="1:25" ht="16.5" x14ac:dyDescent="0.3"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28</v>
      </c>
      <c r="V47" s="35">
        <f>V46*5/60</f>
        <v>7.5</v>
      </c>
      <c r="W47" s="33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1"/>
      <c r="V48" s="40">
        <f>V47%</f>
        <v>7.4999999999999997E-2</v>
      </c>
      <c r="W48" s="33"/>
      <c r="X48" s="18"/>
      <c r="Y48" s="7"/>
    </row>
    <row r="49" spans="15:25" ht="16.5" x14ac:dyDescent="0.3">
      <c r="R49" s="6" t="s">
        <v>18</v>
      </c>
      <c r="S49" s="16">
        <f>SUM(S48:S48)</f>
        <v>0</v>
      </c>
      <c r="U49" s="31" t="s">
        <v>29</v>
      </c>
      <c r="V49" s="41">
        <f>ROUND((V43*V48),0)</f>
        <v>141563</v>
      </c>
      <c r="W49" s="33"/>
      <c r="X49" s="18"/>
      <c r="Y49" s="7"/>
    </row>
    <row r="50" spans="15:25" ht="16.5" x14ac:dyDescent="0.3">
      <c r="R50" s="6" t="s">
        <v>13</v>
      </c>
      <c r="S50" s="16">
        <f>S49*90%</f>
        <v>0</v>
      </c>
      <c r="U50" s="31" t="s">
        <v>42</v>
      </c>
      <c r="V50" s="41">
        <v>686</v>
      </c>
      <c r="W50" s="33"/>
      <c r="X50" s="18"/>
      <c r="Y50" s="7"/>
    </row>
    <row r="51" spans="15:25" ht="16.5" x14ac:dyDescent="0.3">
      <c r="R51" s="6" t="s">
        <v>19</v>
      </c>
      <c r="S51" s="16">
        <f>S49*80%</f>
        <v>0</v>
      </c>
      <c r="U51" s="37" t="s">
        <v>17</v>
      </c>
      <c r="V51" s="35">
        <v>7500</v>
      </c>
      <c r="W51" s="33"/>
      <c r="X51" s="18"/>
      <c r="Y51" s="7"/>
    </row>
    <row r="52" spans="15:25" ht="16.5" x14ac:dyDescent="0.3">
      <c r="S52" s="10"/>
      <c r="T52" s="10"/>
      <c r="U52" s="37" t="s">
        <v>30</v>
      </c>
      <c r="V52" s="38">
        <f>V51*V50</f>
        <v>5145000</v>
      </c>
      <c r="W52" s="33"/>
      <c r="X52" s="26"/>
      <c r="Y52" s="7"/>
    </row>
    <row r="53" spans="15:25" ht="16.5" x14ac:dyDescent="0.3">
      <c r="S53" s="10"/>
      <c r="T53" s="10"/>
      <c r="U53" s="42" t="s">
        <v>31</v>
      </c>
      <c r="V53" s="43">
        <f>V52-V49</f>
        <v>5003437</v>
      </c>
      <c r="W53" s="44"/>
      <c r="X53" s="26"/>
      <c r="Y53" s="7"/>
    </row>
    <row r="54" spans="15:25" ht="16.5" x14ac:dyDescent="0.3">
      <c r="P54" s="13" t="s">
        <v>14</v>
      </c>
      <c r="S54" s="10"/>
      <c r="T54" s="11"/>
      <c r="U54" s="42" t="s">
        <v>32</v>
      </c>
      <c r="V54" s="43">
        <f>V53*0.9</f>
        <v>4503093.3</v>
      </c>
      <c r="W54" s="33"/>
      <c r="X54" s="28"/>
      <c r="Y54" s="7"/>
    </row>
    <row r="55" spans="15:25" ht="16.5" x14ac:dyDescent="0.3">
      <c r="S55" s="11"/>
      <c r="T55" s="10"/>
      <c r="U55" s="42" t="s">
        <v>33</v>
      </c>
      <c r="V55" s="45">
        <f>V53*0.8</f>
        <v>4002749.6</v>
      </c>
      <c r="W55" s="33"/>
      <c r="X55" s="29"/>
      <c r="Y55" s="7"/>
    </row>
    <row r="56" spans="15:25" ht="16.5" x14ac:dyDescent="0.3">
      <c r="S56" s="10"/>
      <c r="T56" s="10"/>
      <c r="U56" s="42" t="s">
        <v>34</v>
      </c>
      <c r="V56" s="46">
        <f>V53*0.025/12</f>
        <v>10423.827083333334</v>
      </c>
      <c r="W56" s="33"/>
      <c r="X56" s="30"/>
      <c r="Y56" s="7"/>
    </row>
    <row r="57" spans="15:25" ht="15.75" x14ac:dyDescent="0.25"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15:25" ht="15.75" x14ac:dyDescent="0.25">
      <c r="U58" s="22"/>
      <c r="V58" s="23"/>
      <c r="W58" s="24"/>
      <c r="X58" s="24"/>
    </row>
    <row r="59" spans="15:25" ht="15.75" x14ac:dyDescent="0.25">
      <c r="U59" s="17"/>
      <c r="V59" s="19"/>
      <c r="W59" s="21"/>
      <c r="X59" s="21"/>
    </row>
    <row r="60" spans="15:25" ht="15.75" x14ac:dyDescent="0.25">
      <c r="U60" s="25"/>
      <c r="V60" s="21"/>
      <c r="W60" s="20"/>
      <c r="X60" s="20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7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13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L40" sqref="L40"/>
    </sheetView>
  </sheetViews>
  <sheetFormatPr defaultRowHeight="15" x14ac:dyDescent="0.25"/>
  <cols>
    <col min="12" max="12" width="19.42578125" customWidth="1"/>
  </cols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2024-02-07T06:54:13Z</dcterms:modified>
</cp:coreProperties>
</file>