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5AB21C7C-3B1D-48C0-A517-DEDF88FD67CB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D44" i="4" l="1"/>
  <c r="D45" i="4"/>
  <c r="D43" i="4"/>
  <c r="D42" i="4"/>
  <c r="D41" i="4"/>
  <c r="D40" i="4"/>
  <c r="D39" i="4"/>
  <c r="D38" i="4"/>
  <c r="C19" i="4" l="1"/>
  <c r="C8" i="4" l="1"/>
  <c r="G3" i="4" l="1"/>
  <c r="C12" i="4" l="1"/>
  <c r="C21" i="4" l="1"/>
  <c r="U36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s="1"/>
  <c r="C34" i="4" s="1"/>
  <c r="C35" i="4" l="1"/>
</calcChain>
</file>

<file path=xl/sharedStrings.xml><?xml version="1.0" encoding="utf-8"?>
<sst xmlns="http://schemas.openxmlformats.org/spreadsheetml/2006/main" count="45" uniqueCount="45">
  <si>
    <t>Year of Construction</t>
  </si>
  <si>
    <t>Age of Building</t>
  </si>
  <si>
    <t>Depreciation</t>
  </si>
  <si>
    <t>Amount of Depreciation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</si>
  <si>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</si>
  <si>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</si>
  <si>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</si>
  <si>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</si>
  <si>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</si>
  <si>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</si>
  <si>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</si>
  <si>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</si>
  <si>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</si>
  <si>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</si>
  <si>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</si>
  <si>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</si>
  <si>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</si>
  <si>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</si>
  <si>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</si>
  <si>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</si>
  <si>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</si>
  <si>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</si>
  <si>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</si>
  <si>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</si>
  <si>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</si>
  <si>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</si>
  <si>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</si>
  <si>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</si>
  <si>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</si>
  <si>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</si>
  <si>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</si>
  <si>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</si>
  <si>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>103/493 - TPS 3</t>
  </si>
  <si>
    <t>stamp duty - 6%</t>
  </si>
  <si>
    <t>Index Cost - 2001</t>
  </si>
  <si>
    <t>Index Cost - 2023</t>
  </si>
  <si>
    <t>Mrs. Ranjanaben Vora</t>
  </si>
  <si>
    <t>bua - Indeminity Bond</t>
  </si>
  <si>
    <t>17-C</t>
  </si>
  <si>
    <t>5 to 7.5 lakh</t>
  </si>
  <si>
    <t xml:space="preserve">{(100-10) x21}/70.00 </t>
  </si>
  <si>
    <t>Depreciated Value</t>
  </si>
  <si>
    <t>mca</t>
  </si>
  <si>
    <t>OC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</si>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</sst>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2" borderId="0" xfId="0" applyFont="1" applyFill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9" borderId="2" xfId="0" applyFont="1" applyFill="1" applyBorder="1"/>
    <xf numFmtId="43" fontId="2" fillId="9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332974</xdr:colOff>
      <xdr:row>7</xdr:row>
      <xdr:rowOff>201706</xdr:rowOff>
    </xdr:from>
    <xdr:to>
      <xdr:col>23</xdr:col>
      <xdr:colOff>493123</xdr:colOff>
      <xdr:row>43</xdr:row>
      <xdr:rowOff>111217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00724" y="1684885"/>
          <a:ext cx="11712613" cy="7047345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39</xdr:row>
      <xdr:rowOff>156882</xdr:rowOff>
    </xdr:from>
    <xdr:to>
      <xdr:col>28</xdr:col>
      <xdr:colOff>480234</xdr:colOff>
      <xdr:row>78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9525</xdr:rowOff>
    </xdr:from>
    <xdr:to>
      <xdr:col>13</xdr:col>
      <xdr:colOff>344054</xdr:colOff>
      <xdr:row>39</xdr:row>
      <xdr:rowOff>67614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9FFBDC-19F4-4F7A-9F7A-2E926A9A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1525"/>
          <a:ext cx="8268854" cy="6725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391771</xdr:colOff>
      <xdr:row>38</xdr:row>
      <xdr:rowOff>124773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A4ED65-ED3E-4372-A1AF-39556D2A8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926171" cy="6792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29</xdr:col>
      <xdr:colOff>550164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8A7728-C072-4CCB-A10E-212B0AD3D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5"/>
  <sheetViews>
    <sheetView tabSelected="1" zoomScale="115" zoomScaleNormal="115" workbookViewId="0">
      <selection activeCell="E17" sqref="E17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2" t="s">
        <v>36</v>
      </c>
      <c r="B1" s="52"/>
      <c r="C1" s="52"/>
    </row>
    <row r="2" spans="1:12" ht="15" customHeight="1" x14ac:dyDescent="0.25">
      <c r="A2" s="53" t="s">
        <v>10</v>
      </c>
      <c r="B2" s="53"/>
      <c r="C2" s="27">
        <v>2001</v>
      </c>
    </row>
    <row r="3" spans="1:12" x14ac:dyDescent="0.25">
      <c r="A3" s="28"/>
      <c r="B3" s="28"/>
      <c r="C3" s="28"/>
      <c r="E3" t="s">
        <v>37</v>
      </c>
      <c r="F3">
        <v>430</v>
      </c>
      <c r="G3" t="e">
        <f>F3/F2</f>
        <v>#DIV/0!</v>
      </c>
      <c r="L3" s="3"/>
    </row>
    <row r="4" spans="1:12" x14ac:dyDescent="0.25">
      <c r="A4" s="28" t="s">
        <v>11</v>
      </c>
      <c r="B4" s="28"/>
      <c r="C4" s="28">
        <v>2001</v>
      </c>
      <c r="G4" s="57" t="s">
        <v>15</v>
      </c>
      <c r="H4" s="58"/>
      <c r="K4" s="56"/>
      <c r="L4" s="56"/>
    </row>
    <row r="5" spans="1:12" x14ac:dyDescent="0.25">
      <c r="A5" s="28" t="s">
        <v>0</v>
      </c>
      <c r="B5" s="28"/>
      <c r="C5" s="28">
        <v>1982</v>
      </c>
      <c r="D5" t="s">
        <v>43</v>
      </c>
      <c r="G5" s="15" t="s">
        <v>27</v>
      </c>
      <c r="H5" s="16">
        <v>57</v>
      </c>
      <c r="J5" s="10"/>
    </row>
    <row r="6" spans="1:12" x14ac:dyDescent="0.25">
      <c r="A6" s="28" t="s">
        <v>1</v>
      </c>
      <c r="B6" s="29"/>
      <c r="C6" s="28">
        <f>C4-C5</f>
        <v>19</v>
      </c>
      <c r="D6">
        <f>70-C6</f>
        <v>51</v>
      </c>
      <c r="G6" s="15" t="s">
        <v>28</v>
      </c>
      <c r="H6" s="18" t="s">
        <v>38</v>
      </c>
    </row>
    <row r="7" spans="1:12" x14ac:dyDescent="0.25">
      <c r="A7" s="54" t="s">
        <v>16</v>
      </c>
      <c r="B7" s="29" t="s">
        <v>12</v>
      </c>
      <c r="C7" s="29" t="s">
        <v>13</v>
      </c>
      <c r="G7" s="15" t="s">
        <v>29</v>
      </c>
      <c r="H7" s="17">
        <v>19800</v>
      </c>
      <c r="I7" s="2"/>
      <c r="J7" s="2"/>
    </row>
    <row r="8" spans="1:12" ht="15.75" customHeight="1" x14ac:dyDescent="0.25">
      <c r="A8" s="54"/>
      <c r="B8" s="29">
        <v>430</v>
      </c>
      <c r="C8" s="30">
        <f>ROUND(B8/10.764,2)</f>
        <v>39.950000000000003</v>
      </c>
      <c r="F8" s="1"/>
      <c r="G8" s="13"/>
      <c r="H8" s="14"/>
      <c r="I8" s="2"/>
    </row>
    <row r="9" spans="1:12" ht="33.75" customHeight="1" x14ac:dyDescent="0.25">
      <c r="A9" s="31"/>
      <c r="B9" s="29"/>
      <c r="C9" s="29"/>
      <c r="G9" s="9" t="s">
        <v>20</v>
      </c>
      <c r="H9" s="2"/>
      <c r="K9" s="1"/>
    </row>
    <row r="10" spans="1:12" x14ac:dyDescent="0.25">
      <c r="A10" s="32" t="s">
        <v>19</v>
      </c>
      <c r="B10" s="33"/>
      <c r="C10" s="34">
        <v>5500</v>
      </c>
      <c r="D10" t="s">
        <v>24</v>
      </c>
      <c r="I10" s="2"/>
    </row>
    <row r="11" spans="1:12" x14ac:dyDescent="0.25">
      <c r="A11" s="32"/>
      <c r="B11" s="33"/>
      <c r="C11" s="33"/>
      <c r="D11" t="s">
        <v>25</v>
      </c>
    </row>
    <row r="12" spans="1:12" x14ac:dyDescent="0.25">
      <c r="A12" s="33" t="s">
        <v>17</v>
      </c>
      <c r="B12" s="33"/>
      <c r="C12" s="34">
        <f>ROUND(C8*C10,0)</f>
        <v>219725</v>
      </c>
      <c r="D12" s="2" t="s">
        <v>26</v>
      </c>
      <c r="I12" s="4"/>
      <c r="J12" s="4"/>
      <c r="K12" s="4"/>
    </row>
    <row r="13" spans="1:12" x14ac:dyDescent="0.25">
      <c r="A13" s="33"/>
      <c r="B13" s="33"/>
      <c r="C13" s="34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33" t="s">
        <v>2</v>
      </c>
      <c r="B14" s="33"/>
      <c r="C14" s="33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5" t="s">
        <v>40</v>
      </c>
      <c r="B15" s="33"/>
      <c r="C15" s="36">
        <f>C14*C6/70</f>
        <v>24.428571428571427</v>
      </c>
      <c r="F15" s="6"/>
      <c r="G15" s="6"/>
      <c r="H15" s="7"/>
      <c r="I15" s="4"/>
      <c r="J15" s="4"/>
      <c r="K15" s="4"/>
    </row>
    <row r="16" spans="1:12" x14ac:dyDescent="0.25">
      <c r="A16" s="33"/>
      <c r="B16" s="33"/>
      <c r="C16" s="37">
        <v>0.24429999999999999</v>
      </c>
      <c r="G16" s="6"/>
      <c r="H16" s="5"/>
      <c r="I16" s="55"/>
      <c r="J16" s="55"/>
      <c r="K16" s="55"/>
    </row>
    <row r="17" spans="1:11" x14ac:dyDescent="0.25">
      <c r="A17" s="28" t="s">
        <v>3</v>
      </c>
      <c r="B17" s="28"/>
      <c r="C17" s="38">
        <f>ROUND(C12*C16,0)</f>
        <v>53679</v>
      </c>
      <c r="D17" s="2"/>
      <c r="E17" s="2"/>
    </row>
    <row r="18" spans="1:11" x14ac:dyDescent="0.25">
      <c r="A18" s="39" t="s">
        <v>14</v>
      </c>
      <c r="B18" s="39"/>
      <c r="C18" s="39"/>
      <c r="E18" s="1"/>
    </row>
    <row r="19" spans="1:11" x14ac:dyDescent="0.25">
      <c r="A19" s="40" t="s">
        <v>18</v>
      </c>
      <c r="B19" s="40"/>
      <c r="C19" s="41">
        <f>H7</f>
        <v>19800</v>
      </c>
    </row>
    <row r="20" spans="1:11" x14ac:dyDescent="0.25">
      <c r="A20" s="42"/>
      <c r="B20" s="42"/>
      <c r="C20" s="42"/>
    </row>
    <row r="21" spans="1:11" x14ac:dyDescent="0.25">
      <c r="A21" s="43" t="s">
        <v>21</v>
      </c>
      <c r="B21" s="43"/>
      <c r="C21" s="44">
        <f>ROUND(C19*C8,0)</f>
        <v>791010</v>
      </c>
    </row>
    <row r="22" spans="1:11" x14ac:dyDescent="0.25">
      <c r="A22" s="45"/>
      <c r="B22" s="45"/>
      <c r="C22" s="46"/>
      <c r="E22" t="s">
        <v>22</v>
      </c>
      <c r="F22" t="s">
        <v>23</v>
      </c>
    </row>
    <row r="23" spans="1:11" s="23" customFormat="1" x14ac:dyDescent="0.25">
      <c r="A23" s="47" t="s">
        <v>41</v>
      </c>
      <c r="B23" s="47"/>
      <c r="C23" s="48">
        <f>C21-C17</f>
        <v>737331</v>
      </c>
      <c r="E23" s="24">
        <f>C23</f>
        <v>737331</v>
      </c>
      <c r="F23" s="24">
        <f>C23</f>
        <v>737331</v>
      </c>
      <c r="G23" s="25"/>
    </row>
    <row r="24" spans="1:11" x14ac:dyDescent="0.25">
      <c r="A24" s="45"/>
      <c r="B24" s="45"/>
      <c r="C24" s="45"/>
      <c r="D24" t="s">
        <v>39</v>
      </c>
      <c r="E24" s="2">
        <v>725000</v>
      </c>
      <c r="F24" s="12">
        <f>ROUND(F23*1%,0)</f>
        <v>7373</v>
      </c>
      <c r="G24" s="2"/>
    </row>
    <row r="25" spans="1:11" x14ac:dyDescent="0.25">
      <c r="A25" s="33" t="s">
        <v>4</v>
      </c>
      <c r="B25" s="33"/>
      <c r="C25" s="49" t="e">
        <f>E28</f>
        <v>#VALUE!</v>
      </c>
      <c r="E25" s="2">
        <f>ROUND(E23-E24,500)</f>
        <v>12331</v>
      </c>
      <c r="F25">
        <v>20000</v>
      </c>
      <c r="G25" t="s">
        <v>30</v>
      </c>
    </row>
    <row r="26" spans="1:11" x14ac:dyDescent="0.25">
      <c r="A26" s="33" t="s">
        <v>5</v>
      </c>
      <c r="B26" s="33"/>
      <c r="C26" s="49">
        <f>F24</f>
        <v>7373</v>
      </c>
      <c r="D26" t="s">
        <v>33</v>
      </c>
      <c r="E26" s="2">
        <f>ROUND(E25*6%,0)</f>
        <v>740</v>
      </c>
      <c r="G26" s="1"/>
      <c r="K26" s="1"/>
    </row>
    <row r="27" spans="1:11" x14ac:dyDescent="0.25">
      <c r="A27" s="33"/>
      <c r="B27" s="33"/>
      <c r="C27" s="33"/>
      <c r="E27" s="1" t="s">
        <v>44</v>
      </c>
      <c r="J27" s="8"/>
      <c r="K27" s="8"/>
    </row>
    <row r="28" spans="1:11" x14ac:dyDescent="0.25">
      <c r="A28" s="50" t="s">
        <v>6</v>
      </c>
      <c r="B28" s="50"/>
      <c r="C28" s="51" t="e">
        <f>ROUND(C26+C25+C23,0)</f>
        <v>#VALUE!</v>
      </c>
      <c r="E28" s="11" t="e">
        <f>ROUND(E26+E27,0)</f>
        <v>#VALUE!</v>
      </c>
      <c r="J28" s="8"/>
    </row>
    <row r="29" spans="1:11" x14ac:dyDescent="0.25">
      <c r="A29" s="33" t="s">
        <v>7</v>
      </c>
      <c r="B29" s="33"/>
      <c r="C29" s="34">
        <v>0</v>
      </c>
      <c r="E29" s="2"/>
      <c r="J29" s="8"/>
    </row>
    <row r="30" spans="1:11" x14ac:dyDescent="0.25">
      <c r="A30" s="33" t="s">
        <v>34</v>
      </c>
      <c r="B30" s="33"/>
      <c r="C30" s="34">
        <v>100</v>
      </c>
      <c r="E30" s="2"/>
      <c r="J30" s="8"/>
    </row>
    <row r="31" spans="1:11" x14ac:dyDescent="0.25">
      <c r="A31" s="33" t="s">
        <v>35</v>
      </c>
      <c r="B31" s="33"/>
      <c r="C31" s="34">
        <v>348</v>
      </c>
      <c r="E31" s="2"/>
      <c r="J31" s="8"/>
    </row>
    <row r="32" spans="1:11" x14ac:dyDescent="0.25">
      <c r="A32" s="33" t="s">
        <v>8</v>
      </c>
      <c r="B32" s="33"/>
      <c r="C32" s="34" t="e">
        <f>C28</f>
        <v>#VALUE!</v>
      </c>
      <c r="J32" s="1"/>
    </row>
    <row r="33" spans="1:21" x14ac:dyDescent="0.25">
      <c r="A33" s="33"/>
      <c r="B33" s="33"/>
      <c r="C33" s="34" t="e">
        <f>ROUND(C32,0)</f>
        <v>#VALUE!</v>
      </c>
      <c r="J33" s="8"/>
    </row>
    <row r="34" spans="1:21" x14ac:dyDescent="0.25">
      <c r="A34" s="33" t="s">
        <v>9</v>
      </c>
      <c r="B34" s="33"/>
      <c r="C34" s="34" t="e">
        <f>C33*C31/C30</f>
        <v>#VALUE!</v>
      </c>
      <c r="E34" s="2"/>
      <c r="J34" s="2"/>
    </row>
    <row r="35" spans="1:21" x14ac:dyDescent="0.25">
      <c r="A35" s="50"/>
      <c r="B35" s="50"/>
      <c r="C35" s="51" t="e">
        <f>ROUND(C34,0)</f>
        <v>#VALUE!</v>
      </c>
    </row>
    <row r="36" spans="1:21" x14ac:dyDescent="0.25">
      <c r="U36">
        <f>32.91+37.7</f>
        <v>70.61</v>
      </c>
    </row>
    <row r="37" spans="1:21" x14ac:dyDescent="0.25">
      <c r="B37" t="s">
        <v>42</v>
      </c>
    </row>
    <row r="38" spans="1:21" x14ac:dyDescent="0.25">
      <c r="B38">
        <v>15.29</v>
      </c>
      <c r="C38">
        <v>9.51</v>
      </c>
      <c r="D38">
        <f>C38*B38</f>
        <v>145.40789999999998</v>
      </c>
    </row>
    <row r="39" spans="1:21" x14ac:dyDescent="0.25">
      <c r="B39">
        <v>2.93</v>
      </c>
      <c r="C39">
        <v>9.15</v>
      </c>
      <c r="D39">
        <f t="shared" ref="D39:D45" si="0">C39*B39</f>
        <v>26.809500000000003</v>
      </c>
    </row>
    <row r="40" spans="1:21" x14ac:dyDescent="0.25">
      <c r="B40">
        <v>10.14</v>
      </c>
      <c r="C40">
        <v>10.09</v>
      </c>
      <c r="D40">
        <f t="shared" si="0"/>
        <v>102.3126</v>
      </c>
    </row>
    <row r="41" spans="1:21" x14ac:dyDescent="0.25">
      <c r="B41">
        <v>7.22</v>
      </c>
      <c r="C41">
        <v>7.9</v>
      </c>
      <c r="D41">
        <f t="shared" si="0"/>
        <v>57.038000000000004</v>
      </c>
    </row>
    <row r="42" spans="1:21" x14ac:dyDescent="0.25">
      <c r="B42">
        <v>4.05</v>
      </c>
      <c r="C42">
        <v>3.01</v>
      </c>
      <c r="D42">
        <f t="shared" si="0"/>
        <v>12.190499999999998</v>
      </c>
    </row>
    <row r="43" spans="1:21" x14ac:dyDescent="0.25">
      <c r="B43">
        <v>3.83</v>
      </c>
      <c r="C43">
        <v>4.1100000000000003</v>
      </c>
      <c r="D43">
        <f t="shared" si="0"/>
        <v>15.741300000000001</v>
      </c>
    </row>
    <row r="44" spans="1:21" x14ac:dyDescent="0.25">
      <c r="D44">
        <f>SUM(D38:D43)</f>
        <v>359.49979999999999</v>
      </c>
    </row>
    <row r="45" spans="1:21" x14ac:dyDescent="0.25">
      <c r="D45">
        <f t="shared" si="0"/>
        <v>0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23"/>
  <sheetViews>
    <sheetView topLeftCell="A7" workbookViewId="0">
      <selection activeCell="T19" sqref="T19"/>
    </sheetView>
  </sheetViews>
  <sheetFormatPr defaultRowHeight="15" x14ac:dyDescent="0.25"/>
  <sheetData>
    <row r="23" spans="9:9" x14ac:dyDescent="0.25">
      <c r="I23" s="2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P27:S31"/>
  <sheetViews>
    <sheetView workbookViewId="0">
      <selection activeCell="B4" sqref="B4"/>
    </sheetView>
  </sheetViews>
  <sheetFormatPr defaultRowHeight="15" x14ac:dyDescent="0.25"/>
  <sheetData>
    <row r="27" spans="16:19" x14ac:dyDescent="0.25">
      <c r="P27" s="22"/>
      <c r="Q27" s="22"/>
      <c r="R27" s="22"/>
      <c r="S27" s="22"/>
    </row>
    <row r="28" spans="16:19" x14ac:dyDescent="0.25">
      <c r="P28" s="22"/>
      <c r="Q28" s="22" t="s">
        <v>32</v>
      </c>
      <c r="R28" s="22"/>
      <c r="S28" s="22"/>
    </row>
    <row r="29" spans="16:19" x14ac:dyDescent="0.25">
      <c r="P29" s="22"/>
      <c r="Q29" s="22"/>
      <c r="R29" s="22"/>
      <c r="S29" s="22"/>
    </row>
    <row r="30" spans="16:19" x14ac:dyDescent="0.25">
      <c r="P30" s="22"/>
      <c r="Q30" s="22"/>
      <c r="R30" s="22"/>
      <c r="S30" s="22"/>
    </row>
    <row r="31" spans="16:19" x14ac:dyDescent="0.25">
      <c r="P31" s="22"/>
      <c r="Q31" s="22"/>
      <c r="R31" s="22"/>
      <c r="S31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4" workbookViewId="0">
      <selection activeCell="B4" sqref="B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9"/>
      <c r="L59" s="60"/>
      <c r="M59" s="61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2024-02-20T07:48:44Z</dcterms:modified>
</cp:coreProperties>
</file>