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aluation Work\Land &amp; Building Folder\Ratnesh ISPAT\"/>
    </mc:Choice>
  </mc:AlternateContent>
  <xr:revisionPtr revIDLastSave="0" documentId="13_ncr:1_{D70CD23D-C80E-42CC-A019-7C555ED8469F}" xr6:coauthVersionLast="47" xr6:coauthVersionMax="47" xr10:uidLastSave="{00000000-0000-0000-0000-000000000000}"/>
  <bookViews>
    <workbookView xWindow="14580" yWindow="15" windowWidth="14040" windowHeight="15465" xr2:uid="{00000000-000D-0000-FFFF-FFFF00000000}"/>
  </bookViews>
  <sheets>
    <sheet name="Calculation sheet" sheetId="2" r:id="rId1"/>
    <sheet name="Area" sheetId="6" r:id="rId2"/>
    <sheet name="Sheet1" sheetId="4" r:id="rId3"/>
    <sheet name="Rate Summary" sheetId="8" r:id="rId4"/>
    <sheet name="Sheet1 (3)" sheetId="9" r:id="rId5"/>
    <sheet name="Sheet2" sheetId="10" r:id="rId6"/>
    <sheet name="Sheet3" sheetId="11" r:id="rId7"/>
    <sheet name="Sheet4" sheetId="12" r:id="rId8"/>
    <sheet name="Sheet5" sheetId="13" r:id="rId9"/>
    <sheet name="Sheet6" sheetId="14" r:id="rId10"/>
    <sheet name="Sheet11" sheetId="16" r:id="rId11"/>
    <sheet name="Sheet12" sheetId="17" r:id="rId12"/>
    <sheet name="Sheet13" sheetId="18" r:id="rId13"/>
    <sheet name="Sheet14" sheetId="19" r:id="rId14"/>
    <sheet name="Sheet15" sheetId="20" r:id="rId15"/>
    <sheet name="Sheet16" sheetId="21" r:id="rId16"/>
    <sheet name="Sheet17" sheetId="22" r:id="rId17"/>
    <sheet name="Sheet18" sheetId="23" r:id="rId18"/>
    <sheet name="Sheet19" sheetId="24" r:id="rId19"/>
    <sheet name="Sheet20" sheetId="25" r:id="rId20"/>
    <sheet name="Sheet21" sheetId="26" r:id="rId21"/>
    <sheet name="Sheet22" sheetId="27" r:id="rId22"/>
    <sheet name="Sheet23" sheetId="28" r:id="rId23"/>
    <sheet name="Sheet24" sheetId="29" r:id="rId24"/>
    <sheet name="Sheet25" sheetId="30" r:id="rId25"/>
    <sheet name="Sheet26" sheetId="31" r:id="rId26"/>
    <sheet name="Sheet27" sheetId="32" r:id="rId27"/>
  </sheets>
  <definedNames>
    <definedName name="_xlnm._FilterDatabase" localSheetId="3" hidden="1">'Rate Summary'!$G$2:$I$9</definedName>
    <definedName name="_xlnm.Database">#REF!</definedName>
  </definedNames>
  <calcPr calcId="191029"/>
</workbook>
</file>

<file path=xl/calcChain.xml><?xml version="1.0" encoding="utf-8"?>
<calcChain xmlns="http://schemas.openxmlformats.org/spreadsheetml/2006/main">
  <c r="E9" i="6" l="1"/>
  <c r="F9" i="6" s="1"/>
  <c r="E5" i="6"/>
  <c r="E4" i="6"/>
  <c r="E10" i="6" s="1"/>
  <c r="K12" i="6"/>
  <c r="K11" i="6"/>
  <c r="F5" i="6"/>
  <c r="F6" i="6"/>
  <c r="F7" i="6"/>
  <c r="F8" i="6"/>
  <c r="F4" i="6"/>
  <c r="D10" i="6"/>
  <c r="I9" i="8"/>
  <c r="I8" i="8"/>
  <c r="I7" i="8"/>
  <c r="I6" i="8"/>
  <c r="I5" i="8"/>
  <c r="I4" i="8"/>
  <c r="I3" i="8"/>
  <c r="D24" i="8"/>
  <c r="D15" i="8"/>
  <c r="D11" i="8"/>
  <c r="D14" i="8"/>
  <c r="D19" i="8"/>
  <c r="D2" i="8"/>
  <c r="D7" i="8"/>
  <c r="D3" i="8"/>
  <c r="D6" i="8"/>
  <c r="D4" i="8"/>
  <c r="D20" i="8"/>
  <c r="D12" i="8"/>
  <c r="D13" i="8"/>
  <c r="D5" i="8"/>
  <c r="D9" i="8"/>
  <c r="D8" i="8"/>
  <c r="D10" i="8"/>
  <c r="D21" i="8"/>
  <c r="D23" i="8"/>
  <c r="D17" i="8"/>
  <c r="D18" i="8"/>
  <c r="D22" i="8"/>
  <c r="D16" i="8"/>
  <c r="M13" i="2"/>
  <c r="M9" i="2"/>
  <c r="M14" i="2"/>
  <c r="M12" i="2"/>
  <c r="M10" i="2"/>
  <c r="M8" i="2"/>
  <c r="H8" i="2"/>
  <c r="I8" i="2" s="1"/>
  <c r="J8" i="2" s="1"/>
  <c r="K8" i="2" s="1"/>
  <c r="L8" i="2" s="1"/>
  <c r="H9" i="2"/>
  <c r="I9" i="2" s="1"/>
  <c r="J9" i="2" s="1"/>
  <c r="K9" i="2" s="1"/>
  <c r="L9" i="2" s="1"/>
  <c r="H10" i="2"/>
  <c r="I10" i="2" s="1"/>
  <c r="J10" i="2" s="1"/>
  <c r="K10" i="2" s="1"/>
  <c r="L10" i="2" s="1"/>
  <c r="H11" i="2"/>
  <c r="I11" i="2" s="1"/>
  <c r="J11" i="2" s="1"/>
  <c r="K11" i="2" s="1"/>
  <c r="M11" i="2"/>
  <c r="H12" i="2"/>
  <c r="I12" i="2" s="1"/>
  <c r="J12" i="2" s="1"/>
  <c r="K12" i="2" s="1"/>
  <c r="L12" i="2" s="1"/>
  <c r="H13" i="2"/>
  <c r="I13" i="2" s="1"/>
  <c r="J13" i="2" s="1"/>
  <c r="K13" i="2" s="1"/>
  <c r="L13" i="2" s="1"/>
  <c r="H14" i="2"/>
  <c r="I14" i="2" s="1"/>
  <c r="J14" i="2" s="1"/>
  <c r="K14" i="2" s="1"/>
  <c r="L14" i="2" s="1"/>
  <c r="F10" i="6" l="1"/>
  <c r="C2" i="2" s="1"/>
  <c r="C4" i="2" s="1"/>
  <c r="L11" i="2"/>
  <c r="C29" i="2"/>
  <c r="C30" i="2" s="1"/>
  <c r="C31" i="2" s="1"/>
  <c r="C15" i="2"/>
  <c r="C16" i="2" s="1"/>
  <c r="M15" i="2"/>
  <c r="D4" i="2" l="1"/>
  <c r="C32" i="2"/>
  <c r="C19" i="2"/>
  <c r="L15" i="2"/>
  <c r="L16" i="2" l="1"/>
  <c r="C20" i="2"/>
  <c r="C23" i="2" l="1"/>
  <c r="C28" i="2" l="1"/>
  <c r="C25" i="2"/>
  <c r="C26" i="2" s="1"/>
  <c r="C27" i="2" s="1"/>
  <c r="C24" i="2"/>
</calcChain>
</file>

<file path=xl/sharedStrings.xml><?xml version="1.0" encoding="utf-8"?>
<sst xmlns="http://schemas.openxmlformats.org/spreadsheetml/2006/main" count="76" uniqueCount="62">
  <si>
    <t>Items</t>
  </si>
  <si>
    <t>Year Of Const.</t>
  </si>
  <si>
    <t>Age Of Build.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</si>
  <si>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</si>
  <si>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</si>
  <si>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</si>
  <si>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</si>
  <si>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</si>
  <si>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</si>
  <si>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</si>
  <si>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</si>
  <si>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Realisable Value</t>
  </si>
  <si>
    <t>Distress Value</t>
  </si>
  <si>
    <t>Land Development</t>
  </si>
  <si>
    <t>Land Value</t>
  </si>
  <si>
    <t>Structure Value</t>
  </si>
  <si>
    <t>Insurance Value</t>
  </si>
  <si>
    <t>Final Depreciated Rate to be considered</t>
  </si>
  <si>
    <t>Final Depreciated Value to be considered</t>
  </si>
  <si>
    <t xml:space="preserve"> Value</t>
  </si>
  <si>
    <t>Interior and Other Development</t>
  </si>
  <si>
    <t>Normal Case</t>
  </si>
  <si>
    <t>TOTAL</t>
  </si>
  <si>
    <t>Sr. No.</t>
  </si>
  <si>
    <t>Particulars</t>
  </si>
  <si>
    <t>BUA</t>
  </si>
  <si>
    <t>SR. NO.</t>
  </si>
  <si>
    <t>AREA IN SQ. M.</t>
  </si>
  <si>
    <t xml:space="preserve">VALUE </t>
  </si>
  <si>
    <t>RATE/ SQ. M.</t>
  </si>
  <si>
    <t>Year of Const.</t>
  </si>
  <si>
    <t>Land Area</t>
  </si>
  <si>
    <t>Survey No.</t>
  </si>
  <si>
    <t>Area in Hector</t>
  </si>
  <si>
    <t>357/37</t>
  </si>
  <si>
    <t>357/38</t>
  </si>
  <si>
    <t>357/39</t>
  </si>
  <si>
    <t>357/40</t>
  </si>
  <si>
    <t>357/41</t>
  </si>
  <si>
    <t>357/53</t>
  </si>
  <si>
    <t>40R</t>
  </si>
  <si>
    <t>60R</t>
  </si>
  <si>
    <t>58R</t>
  </si>
  <si>
    <t>35R</t>
  </si>
  <si>
    <t>1 Hector 47R</t>
  </si>
  <si>
    <t>4 Hector</t>
  </si>
  <si>
    <t>Office (G + 1)</t>
  </si>
  <si>
    <t>Office (G + 2)</t>
  </si>
  <si>
    <t>Shed 1</t>
  </si>
  <si>
    <t>Shed 2</t>
  </si>
  <si>
    <t>Shed 3</t>
  </si>
  <si>
    <t>Shed 4</t>
  </si>
  <si>
    <t>Shed 5</t>
  </si>
  <si>
    <t>Office (G + 1) (RCC)</t>
  </si>
  <si>
    <t>Office (G + 2) (RCC)</t>
  </si>
  <si>
    <t>Area In Sq. ft.</t>
  </si>
  <si>
    <t xml:space="preserve"> Total land area</t>
  </si>
  <si>
    <t>Total fair Value</t>
  </si>
  <si>
    <t>govt. rate</t>
  </si>
  <si>
    <t>Net Land Area in Sq. M.</t>
  </si>
  <si>
    <t>Land Area as per Plan in Sq. M.</t>
  </si>
  <si>
    <t>Land Area to be Sold by Owner in Sq. 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</si>
</sst>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b/>
      <sz val="11"/>
      <name val="Arial Narrow"/>
      <family val="2"/>
    </font>
    <font>
      <sz val="11"/>
      <color theme="1"/>
      <name val="Calibri"/>
      <family val="2"/>
      <scheme val="minor"/>
    </font>
    <font>
      <b/>
      <sz val="11"/>
      <color rgb="FF000000"/>
      <name val="Arial Narrow"/>
      <family val="2"/>
    </font>
    <font>
      <sz val="10"/>
      <color rgb="FF000000"/>
      <name val="Times New Roman"/>
      <family val="1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7">
    <xf numFmtId="0" fontId="0" fillId="0" borderId="0"/>
    <xf numFmtId="164" fontId="11" fillId="0" borderId="0" applyFont="0" applyFill="0" applyBorder="0" applyAlignment="0" applyProtection="0"/>
    <xf numFmtId="0" fontId="11" fillId="0" borderId="0"/>
    <xf numFmtId="0" fontId="13" fillId="0" borderId="0"/>
    <xf numFmtId="164" fontId="13" fillId="0" borderId="0" applyFont="0" applyFill="0" applyBorder="0" applyAlignment="0" applyProtection="0"/>
    <xf numFmtId="0" fontId="14" fillId="0" borderId="0"/>
    <xf numFmtId="9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>
      <alignment vertical="center"/>
    </xf>
    <xf numFmtId="0" fontId="16" fillId="0" borderId="0"/>
    <xf numFmtId="0" fontId="16" fillId="0" borderId="0"/>
    <xf numFmtId="0" fontId="14" fillId="0" borderId="0"/>
    <xf numFmtId="0" fontId="11" fillId="0" borderId="0"/>
  </cellStyleXfs>
  <cellXfs count="86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7" fillId="0" borderId="0" xfId="0" applyFont="1"/>
    <xf numFmtId="0" fontId="1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7" fillId="0" borderId="1" xfId="0" applyFont="1" applyBorder="1"/>
    <xf numFmtId="4" fontId="7" fillId="0" borderId="1" xfId="0" applyNumberFormat="1" applyFont="1" applyBorder="1" applyAlignment="1">
      <alignment vertical="top"/>
    </xf>
    <xf numFmtId="4" fontId="7" fillId="0" borderId="0" xfId="0" applyNumberFormat="1" applyFont="1" applyAlignment="1">
      <alignment vertical="top"/>
    </xf>
    <xf numFmtId="0" fontId="3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7" fillId="0" borderId="1" xfId="0" applyFont="1" applyBorder="1" applyAlignment="1">
      <alignment horizontal="right" vertical="top" wrapText="1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9" fillId="0" borderId="0" xfId="0" applyFont="1" applyAlignment="1">
      <alignment horizontal="left" vertical="top" wrapText="1"/>
    </xf>
    <xf numFmtId="0" fontId="7" fillId="0" borderId="0" xfId="0" applyFont="1" applyAlignment="1">
      <alignment horizontal="right" vertical="center" wrapText="1"/>
    </xf>
    <xf numFmtId="4" fontId="7" fillId="0" borderId="0" xfId="0" applyNumberFormat="1" applyFont="1" applyAlignment="1">
      <alignment horizontal="right" vertical="top"/>
    </xf>
    <xf numFmtId="3" fontId="1" fillId="0" borderId="0" xfId="0" applyNumberFormat="1" applyFont="1"/>
    <xf numFmtId="164" fontId="1" fillId="0" borderId="0" xfId="1" applyFont="1"/>
    <xf numFmtId="0" fontId="5" fillId="0" borderId="1" xfId="0" applyFont="1" applyBorder="1" applyAlignment="1">
      <alignment horizontal="center" vertical="top" wrapText="1" shrinkToFit="1"/>
    </xf>
    <xf numFmtId="0" fontId="4" fillId="0" borderId="0" xfId="0" applyFont="1" applyAlignment="1">
      <alignment horizontal="center"/>
    </xf>
    <xf numFmtId="0" fontId="7" fillId="0" borderId="1" xfId="0" applyFont="1" applyBorder="1" applyAlignment="1">
      <alignment vertical="top"/>
    </xf>
    <xf numFmtId="0" fontId="7" fillId="0" borderId="0" xfId="0" applyFont="1" applyAlignment="1">
      <alignment vertical="top"/>
    </xf>
    <xf numFmtId="0" fontId="7" fillId="0" borderId="1" xfId="0" applyFont="1" applyBorder="1" applyAlignment="1">
      <alignment horizontal="center"/>
    </xf>
    <xf numFmtId="164" fontId="7" fillId="0" borderId="1" xfId="1" applyFont="1" applyBorder="1" applyAlignment="1">
      <alignment vertical="top"/>
    </xf>
    <xf numFmtId="164" fontId="4" fillId="0" borderId="1" xfId="1" applyFont="1" applyBorder="1" applyAlignment="1">
      <alignment horizontal="center" vertical="top" wrapText="1" shrinkToFit="1"/>
    </xf>
    <xf numFmtId="164" fontId="1" fillId="0" borderId="1" xfId="1" applyFont="1" applyBorder="1" applyAlignment="1">
      <alignment horizontal="right" vertical="top" wrapText="1"/>
    </xf>
    <xf numFmtId="164" fontId="9" fillId="0" borderId="0" xfId="1" applyFont="1" applyBorder="1" applyAlignment="1">
      <alignment horizontal="right" wrapText="1"/>
    </xf>
    <xf numFmtId="164" fontId="1" fillId="0" borderId="0" xfId="1" applyFont="1" applyBorder="1" applyAlignment="1">
      <alignment vertical="top"/>
    </xf>
    <xf numFmtId="164" fontId="6" fillId="0" borderId="0" xfId="1" applyFont="1" applyAlignment="1">
      <alignment horizontal="center" vertical="top"/>
    </xf>
    <xf numFmtId="164" fontId="7" fillId="0" borderId="1" xfId="1" applyFont="1" applyBorder="1" applyAlignment="1">
      <alignment horizontal="right" vertical="top" wrapText="1"/>
    </xf>
    <xf numFmtId="0" fontId="6" fillId="0" borderId="0" xfId="0" applyFont="1"/>
    <xf numFmtId="164" fontId="12" fillId="0" borderId="1" xfId="1" applyFont="1" applyBorder="1" applyAlignment="1">
      <alignment horizontal="right" wrapText="1"/>
    </xf>
    <xf numFmtId="0" fontId="10" fillId="0" borderId="1" xfId="0" applyFont="1" applyBorder="1" applyAlignment="1">
      <alignment horizontal="right" vertical="center" wrapText="1"/>
    </xf>
    <xf numFmtId="164" fontId="10" fillId="0" borderId="1" xfId="1" applyFont="1" applyBorder="1" applyAlignment="1">
      <alignment horizontal="right" vertical="top"/>
    </xf>
    <xf numFmtId="0" fontId="10" fillId="0" borderId="1" xfId="0" applyFont="1" applyBorder="1" applyAlignment="1">
      <alignment vertical="top"/>
    </xf>
    <xf numFmtId="164" fontId="10" fillId="0" borderId="1" xfId="1" applyFont="1" applyBorder="1" applyAlignment="1">
      <alignment vertical="top"/>
    </xf>
    <xf numFmtId="0" fontId="10" fillId="0" borderId="0" xfId="0" applyFont="1" applyAlignment="1">
      <alignment vertical="top"/>
    </xf>
    <xf numFmtId="0" fontId="6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164" fontId="10" fillId="0" borderId="0" xfId="1" applyFont="1"/>
    <xf numFmtId="164" fontId="7" fillId="0" borderId="0" xfId="1" applyFont="1"/>
    <xf numFmtId="164" fontId="1" fillId="0" borderId="0" xfId="1" applyFont="1" applyBorder="1"/>
    <xf numFmtId="164" fontId="0" fillId="0" borderId="0" xfId="1" applyFont="1"/>
    <xf numFmtId="0" fontId="1" fillId="0" borderId="1" xfId="0" applyFont="1" applyBorder="1" applyAlignment="1">
      <alignment horizontal="left" vertical="top" wrapText="1"/>
    </xf>
    <xf numFmtId="164" fontId="7" fillId="0" borderId="0" xfId="0" applyNumberFormat="1" applyFont="1" applyAlignment="1">
      <alignment horizontal="right" vertical="center" wrapText="1"/>
    </xf>
    <xf numFmtId="164" fontId="0" fillId="0" borderId="0" xfId="0" applyNumberFormat="1"/>
    <xf numFmtId="164" fontId="0" fillId="2" borderId="2" xfId="1" applyFont="1" applyFill="1" applyBorder="1"/>
    <xf numFmtId="164" fontId="0" fillId="2" borderId="3" xfId="1" applyFont="1" applyFill="1" applyBorder="1"/>
    <xf numFmtId="164" fontId="0" fillId="0" borderId="4" xfId="1" applyFont="1" applyBorder="1"/>
    <xf numFmtId="164" fontId="0" fillId="0" borderId="5" xfId="1" applyFont="1" applyBorder="1"/>
    <xf numFmtId="164" fontId="0" fillId="2" borderId="4" xfId="1" applyFont="1" applyFill="1" applyBorder="1"/>
    <xf numFmtId="164" fontId="0" fillId="2" borderId="5" xfId="1" applyFont="1" applyFill="1" applyBorder="1"/>
    <xf numFmtId="164" fontId="17" fillId="3" borderId="2" xfId="1" applyFont="1" applyFill="1" applyBorder="1"/>
    <xf numFmtId="164" fontId="17" fillId="3" borderId="3" xfId="1" applyFont="1" applyFill="1" applyBorder="1"/>
    <xf numFmtId="4" fontId="7" fillId="0" borderId="0" xfId="0" applyNumberFormat="1" applyFont="1"/>
    <xf numFmtId="164" fontId="0" fillId="0" borderId="1" xfId="1" applyFont="1" applyBorder="1"/>
    <xf numFmtId="0" fontId="0" fillId="0" borderId="1" xfId="0" applyBorder="1"/>
    <xf numFmtId="164" fontId="0" fillId="0" borderId="1" xfId="0" applyNumberFormat="1" applyBorder="1"/>
    <xf numFmtId="0" fontId="18" fillId="0" borderId="1" xfId="0" applyFont="1" applyBorder="1"/>
    <xf numFmtId="164" fontId="18" fillId="0" borderId="1" xfId="1" applyFont="1" applyBorder="1"/>
    <xf numFmtId="0" fontId="0" fillId="0" borderId="8" xfId="0" applyBorder="1"/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/>
    </xf>
    <xf numFmtId="164" fontId="0" fillId="0" borderId="6" xfId="1" applyFont="1" applyBorder="1" applyAlignment="1">
      <alignment horizontal="center" vertical="center" wrapText="1"/>
    </xf>
    <xf numFmtId="164" fontId="0" fillId="0" borderId="7" xfId="1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43" fontId="1" fillId="0" borderId="0" xfId="0" applyNumberFormat="1" applyFont="1"/>
  </cellXfs>
  <cellStyles count="17">
    <cellStyle name="Comma" xfId="1" builtinId="3"/>
    <cellStyle name="Comma 2" xfId="7" xr:uid="{00000000-0005-0000-0000-000001000000}"/>
    <cellStyle name="Comma 3" xfId="8" xr:uid="{00000000-0005-0000-0000-000002000000}"/>
    <cellStyle name="Comma 4" xfId="9" xr:uid="{00000000-0005-0000-0000-000003000000}"/>
    <cellStyle name="Comma 5" xfId="4" xr:uid="{00000000-0005-0000-0000-000004000000}"/>
    <cellStyle name="Normal" xfId="0" builtinId="0"/>
    <cellStyle name="Normal 2" xfId="10" xr:uid="{00000000-0005-0000-0000-000006000000}"/>
    <cellStyle name="Normal 3" xfId="3" xr:uid="{00000000-0005-0000-0000-000007000000}"/>
    <cellStyle name="Normal 32" xfId="11" xr:uid="{00000000-0005-0000-0000-000008000000}"/>
    <cellStyle name="Normal 4" xfId="2" xr:uid="{00000000-0005-0000-0000-000009000000}"/>
    <cellStyle name="Normal 47" xfId="12" xr:uid="{00000000-0005-0000-0000-00000A000000}"/>
    <cellStyle name="Normal 5" xfId="13" xr:uid="{00000000-0005-0000-0000-00000B000000}"/>
    <cellStyle name="Normal 50" xfId="5" xr:uid="{00000000-0005-0000-0000-00000C000000}"/>
    <cellStyle name="Normal 6" xfId="14" xr:uid="{00000000-0005-0000-0000-00000D000000}"/>
    <cellStyle name="Normal 61" xfId="15" xr:uid="{00000000-0005-0000-0000-00000E000000}"/>
    <cellStyle name="Normal 7" xfId="16" xr:uid="{00000000-0005-0000-0000-00000F000000}"/>
    <cellStyle name="Percent 2" xfId="6" xr:uid="{00000000-0005-0000-0000-000010000000}"/>
  </cellStyles>
  <dxfs count="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21</xdr:col>
      <xdr:colOff>209550</xdr:colOff>
      <xdr:row>56</xdr:row>
      <xdr:rowOff>76200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429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0241" name="Picture 1">
          <a:extLst>
            <a:ext uri="{FF2B5EF4-FFF2-40B4-BE49-F238E27FC236}">
              <a16:creationId xmlns:a16="http://schemas.microsoft.com/office/drawing/2014/main" id="{00000000-0008-0000-0C00-00000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1265" name="Picture 1">
          <a:extLst>
            <a:ext uri="{FF2B5EF4-FFF2-40B4-BE49-F238E27FC236}">
              <a16:creationId xmlns:a16="http://schemas.microsoft.com/office/drawing/2014/main" id="{00000000-0008-0000-0D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2289" name="Picture 1">
          <a:extLst>
            <a:ext uri="{FF2B5EF4-FFF2-40B4-BE49-F238E27FC236}">
              <a16:creationId xmlns:a16="http://schemas.microsoft.com/office/drawing/2014/main" id="{00000000-0008-0000-0E00-00000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3313" name="Picture 1">
          <a:extLst>
            <a:ext uri="{FF2B5EF4-FFF2-40B4-BE49-F238E27FC236}">
              <a16:creationId xmlns:a16="http://schemas.microsoft.com/office/drawing/2014/main" id="{00000000-0008-0000-0F00-000001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4337" name="Picture 1">
          <a:extLst>
            <a:ext uri="{FF2B5EF4-FFF2-40B4-BE49-F238E27FC236}">
              <a16:creationId xmlns:a16="http://schemas.microsoft.com/office/drawing/2014/main" id="{00000000-0008-0000-1000-000001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5361" name="Picture 1">
          <a:extLst>
            <a:ext uri="{FF2B5EF4-FFF2-40B4-BE49-F238E27FC236}">
              <a16:creationId xmlns:a16="http://schemas.microsoft.com/office/drawing/2014/main" id="{00000000-0008-0000-1100-00000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6385" name="Picture 1">
          <a:extLst>
            <a:ext uri="{FF2B5EF4-FFF2-40B4-BE49-F238E27FC236}">
              <a16:creationId xmlns:a16="http://schemas.microsoft.com/office/drawing/2014/main" id="{00000000-0008-0000-1200-000001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7409" name="Picture 1">
          <a:extLst>
            <a:ext uri="{FF2B5EF4-FFF2-40B4-BE49-F238E27FC236}">
              <a16:creationId xmlns:a16="http://schemas.microsoft.com/office/drawing/2014/main" id="{00000000-0008-0000-1300-000001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8433" name="Picture 1">
          <a:extLst>
            <a:ext uri="{FF2B5EF4-FFF2-40B4-BE49-F238E27FC236}">
              <a16:creationId xmlns:a16="http://schemas.microsoft.com/office/drawing/2014/main" id="{00000000-0008-0000-1400-000001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9457" name="Picture 1">
          <a:extLst>
            <a:ext uri="{FF2B5EF4-FFF2-40B4-BE49-F238E27FC236}">
              <a16:creationId xmlns:a16="http://schemas.microsoft.com/office/drawing/2014/main" id="{00000000-0008-0000-1500-000001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4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20481" name="Picture 1">
          <a:extLst>
            <a:ext uri="{FF2B5EF4-FFF2-40B4-BE49-F238E27FC236}">
              <a16:creationId xmlns:a16="http://schemas.microsoft.com/office/drawing/2014/main" id="{00000000-0008-0000-1600-000001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21505" name="Picture 1">
          <a:extLst>
            <a:ext uri="{FF2B5EF4-FFF2-40B4-BE49-F238E27FC236}">
              <a16:creationId xmlns:a16="http://schemas.microsoft.com/office/drawing/2014/main" id="{00000000-0008-0000-1700-000001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22529" name="Picture 1">
          <a:extLst>
            <a:ext uri="{FF2B5EF4-FFF2-40B4-BE49-F238E27FC236}">
              <a16:creationId xmlns:a16="http://schemas.microsoft.com/office/drawing/2014/main" id="{00000000-0008-0000-1800-000001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23553" name="Picture 1">
          <a:extLst>
            <a:ext uri="{FF2B5EF4-FFF2-40B4-BE49-F238E27FC236}">
              <a16:creationId xmlns:a16="http://schemas.microsoft.com/office/drawing/2014/main" id="{00000000-0008-0000-1900-0000015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24577" name="Picture 1">
          <a:extLst>
            <a:ext uri="{FF2B5EF4-FFF2-40B4-BE49-F238E27FC236}">
              <a16:creationId xmlns:a16="http://schemas.microsoft.com/office/drawing/2014/main" id="{00000000-0008-0000-1A00-000001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5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00000000-0008-0000-06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5121" name="Picture 1">
          <a:extLst>
            <a:ext uri="{FF2B5EF4-FFF2-40B4-BE49-F238E27FC236}">
              <a16:creationId xmlns:a16="http://schemas.microsoft.com/office/drawing/2014/main" id="{00000000-0008-0000-07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6145" name="Picture 1">
          <a:extLst>
            <a:ext uri="{FF2B5EF4-FFF2-40B4-BE49-F238E27FC236}">
              <a16:creationId xmlns:a16="http://schemas.microsoft.com/office/drawing/2014/main" id="{00000000-0008-0000-0800-00000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7169" name="Picture 1">
          <a:extLst>
            <a:ext uri="{FF2B5EF4-FFF2-40B4-BE49-F238E27FC236}">
              <a16:creationId xmlns:a16="http://schemas.microsoft.com/office/drawing/2014/main" id="{00000000-0008-0000-09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8193" name="Picture 1">
          <a:extLst>
            <a:ext uri="{FF2B5EF4-FFF2-40B4-BE49-F238E27FC236}">
              <a16:creationId xmlns:a16="http://schemas.microsoft.com/office/drawing/2014/main" id="{00000000-0008-0000-0A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9217" name="Picture 1">
          <a:extLst>
            <a:ext uri="{FF2B5EF4-FFF2-40B4-BE49-F238E27FC236}">
              <a16:creationId xmlns:a16="http://schemas.microsoft.com/office/drawing/2014/main" id="{00000000-0008-0000-0B00-00000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24" totalsRowShown="0" headerRowDxfId="4" dataDxfId="3" headerRowCellStyle="Comma" dataCellStyle="Comma">
  <autoFilter ref="A1:D24" xr:uid="{00000000-0009-0000-0100-000001000000}"/>
  <sortState xmlns:xlrd2="http://schemas.microsoft.com/office/spreadsheetml/2017/richdata2" ref="A2:D24">
    <sortCondition ref="D1:D24"/>
  </sortState>
  <tableColumns count="4">
    <tableColumn id="1" xr3:uid="{00000000-0010-0000-0000-000001000000}" name="SR. NO."/>
    <tableColumn id="2" xr3:uid="{00000000-0010-0000-0000-000002000000}" name="AREA IN SQ. M." dataDxfId="2" dataCellStyle="Comma"/>
    <tableColumn id="3" xr3:uid="{00000000-0010-0000-0000-000003000000}" name="VALUE " dataDxfId="1" dataCellStyle="Comma"/>
    <tableColumn id="4" xr3:uid="{00000000-0010-0000-0000-000004000000}" name="RATE/ SQ. M." dataDxfId="0" dataCellStyle="Comma">
      <calculatedColumnFormula>ROUND(C2/B2,0)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41"/>
  <sheetViews>
    <sheetView tabSelected="1" workbookViewId="0">
      <pane xSplit="3" ySplit="7" topLeftCell="D8" activePane="bottomRight" state="frozen"/>
      <selection pane="topRight" activeCell="E1" sqref="E1"/>
      <selection pane="bottomLeft" activeCell="A7" sqref="A7"/>
      <selection pane="bottomRight" activeCell="I3" sqref="I3"/>
    </sheetView>
  </sheetViews>
  <sheetFormatPr defaultRowHeight="16.5" x14ac:dyDescent="0.3"/>
  <cols>
    <col min="1" max="1" width="9.140625" style="1"/>
    <col min="2" max="2" width="19.42578125" style="2" customWidth="1"/>
    <col min="3" max="3" width="14.5703125" style="34" bestFit="1" customWidth="1"/>
    <col min="4" max="4" width="15" style="1" bestFit="1" customWidth="1"/>
    <col min="5" max="5" width="8.140625" style="1" bestFit="1" customWidth="1"/>
    <col min="6" max="6" width="8.140625" style="5" customWidth="1"/>
    <col min="7" max="7" width="9.7109375" style="5" bestFit="1" customWidth="1"/>
    <col min="8" max="8" width="6" style="5" bestFit="1" customWidth="1"/>
    <col min="9" max="9" width="13.85546875" style="1" bestFit="1" customWidth="1"/>
    <col min="10" max="10" width="8.140625" style="5" bestFit="1" customWidth="1"/>
    <col min="11" max="11" width="14.140625" style="1" bestFit="1" customWidth="1"/>
    <col min="12" max="13" width="16" style="5" bestFit="1" customWidth="1"/>
    <col min="14" max="14" width="13.28515625" style="5" bestFit="1" customWidth="1"/>
    <col min="15" max="16384" width="9.140625" style="1"/>
  </cols>
  <sheetData>
    <row r="1" spans="1:14" x14ac:dyDescent="0.3">
      <c r="B1" s="10" t="s">
        <v>14</v>
      </c>
    </row>
    <row r="2" spans="1:14" x14ac:dyDescent="0.3">
      <c r="B2" s="20" t="s">
        <v>56</v>
      </c>
      <c r="C2" s="34">
        <f>Area!F10</f>
        <v>26190</v>
      </c>
      <c r="D2" s="1" t="s">
        <v>58</v>
      </c>
      <c r="E2" s="4"/>
      <c r="F2" s="4"/>
      <c r="G2" s="21"/>
      <c r="H2" s="33"/>
    </row>
    <row r="3" spans="1:14" x14ac:dyDescent="0.3">
      <c r="A3" s="19"/>
      <c r="B3" s="39" t="s">
        <v>9</v>
      </c>
      <c r="C3" s="40">
        <v>9500</v>
      </c>
      <c r="D3" s="23">
        <v>5250</v>
      </c>
      <c r="E3" s="22"/>
      <c r="F3" s="22"/>
      <c r="G3" s="12"/>
      <c r="H3" s="1"/>
      <c r="I3" s="85"/>
    </row>
    <row r="4" spans="1:14" x14ac:dyDescent="0.3">
      <c r="A4" s="19"/>
      <c r="B4" s="55" t="s">
        <v>19</v>
      </c>
      <c r="C4" s="56">
        <f>ROUND((C2*C3),0)</f>
        <v>248805000</v>
      </c>
      <c r="D4" s="56">
        <f>D3*C2</f>
        <v>137497500</v>
      </c>
      <c r="E4" s="19"/>
      <c r="F4" s="19"/>
      <c r="G4" s="19"/>
    </row>
    <row r="5" spans="1:14" x14ac:dyDescent="0.3">
      <c r="A5" s="19"/>
      <c r="B5" s="55"/>
      <c r="C5" s="56"/>
      <c r="D5" s="56"/>
      <c r="E5" s="19"/>
      <c r="F5" s="19"/>
      <c r="G5" s="19"/>
    </row>
    <row r="6" spans="1:14" x14ac:dyDescent="0.3">
      <c r="B6" s="10" t="s">
        <v>15</v>
      </c>
      <c r="G6" s="19"/>
      <c r="H6" s="19"/>
      <c r="I6" s="19"/>
      <c r="J6" s="19"/>
      <c r="K6" s="19"/>
      <c r="L6" s="19"/>
      <c r="M6" s="19"/>
      <c r="N6" s="19"/>
    </row>
    <row r="7" spans="1:14" s="3" customFormat="1" ht="38.25" x14ac:dyDescent="0.2">
      <c r="B7" s="4" t="s">
        <v>0</v>
      </c>
      <c r="C7" s="41" t="s">
        <v>55</v>
      </c>
      <c r="D7" s="4" t="s">
        <v>1</v>
      </c>
      <c r="E7" s="4" t="s">
        <v>3</v>
      </c>
      <c r="F7" s="4" t="s">
        <v>4</v>
      </c>
      <c r="G7" s="35" t="s">
        <v>8</v>
      </c>
      <c r="H7" s="4" t="s">
        <v>2</v>
      </c>
      <c r="I7" s="4" t="s">
        <v>5</v>
      </c>
      <c r="J7" s="35" t="s">
        <v>6</v>
      </c>
      <c r="K7" s="4" t="s">
        <v>17</v>
      </c>
      <c r="L7" s="4" t="s">
        <v>18</v>
      </c>
      <c r="M7" s="4" t="s">
        <v>7</v>
      </c>
      <c r="N7" s="36"/>
    </row>
    <row r="8" spans="1:14" x14ac:dyDescent="0.3">
      <c r="B8" s="60" t="s">
        <v>53</v>
      </c>
      <c r="C8" s="42">
        <v>1378</v>
      </c>
      <c r="D8" s="27">
        <v>2012</v>
      </c>
      <c r="E8" s="27">
        <v>2024</v>
      </c>
      <c r="F8" s="27">
        <v>60</v>
      </c>
      <c r="G8" s="46">
        <v>2000</v>
      </c>
      <c r="H8" s="37">
        <f t="shared" ref="H8:H14" si="0">E8-D8</f>
        <v>12</v>
      </c>
      <c r="I8" s="37">
        <f t="shared" ref="I8:I14" si="1">IF(H8&gt;=5,90*H8/F8,0)</f>
        <v>18</v>
      </c>
      <c r="J8" s="40">
        <f t="shared" ref="J8:J14" si="2">G8/100*I8</f>
        <v>360</v>
      </c>
      <c r="K8" s="40">
        <f t="shared" ref="K8:K14" si="3">ROUND((G8-J8),0)</f>
        <v>1640</v>
      </c>
      <c r="L8" s="40">
        <f t="shared" ref="L8:L14" si="4">ROUND((K8*C8),0)</f>
        <v>2259920</v>
      </c>
      <c r="M8" s="40">
        <f t="shared" ref="M8:M14" si="5">ROUND((C8*G8),0)</f>
        <v>2756000</v>
      </c>
      <c r="N8" s="19"/>
    </row>
    <row r="9" spans="1:14" x14ac:dyDescent="0.3">
      <c r="B9" s="60" t="s">
        <v>54</v>
      </c>
      <c r="C9" s="42">
        <v>6232</v>
      </c>
      <c r="D9" s="27">
        <v>2012</v>
      </c>
      <c r="E9" s="27">
        <v>2024</v>
      </c>
      <c r="F9" s="27">
        <v>60</v>
      </c>
      <c r="G9" s="46">
        <v>2000</v>
      </c>
      <c r="H9" s="37">
        <f t="shared" si="0"/>
        <v>12</v>
      </c>
      <c r="I9" s="37">
        <f t="shared" si="1"/>
        <v>18</v>
      </c>
      <c r="J9" s="40">
        <f t="shared" si="2"/>
        <v>360</v>
      </c>
      <c r="K9" s="40">
        <f t="shared" si="3"/>
        <v>1640</v>
      </c>
      <c r="L9" s="40">
        <f t="shared" si="4"/>
        <v>10220480</v>
      </c>
      <c r="M9" s="40">
        <f t="shared" si="5"/>
        <v>12464000</v>
      </c>
      <c r="N9" s="19"/>
    </row>
    <row r="10" spans="1:14" x14ac:dyDescent="0.3">
      <c r="B10" s="60" t="s">
        <v>48</v>
      </c>
      <c r="C10" s="42">
        <v>71688</v>
      </c>
      <c r="D10" s="27">
        <v>2012</v>
      </c>
      <c r="E10" s="27">
        <v>2024</v>
      </c>
      <c r="F10" s="27">
        <v>50</v>
      </c>
      <c r="G10" s="46">
        <v>1500</v>
      </c>
      <c r="H10" s="37">
        <f t="shared" si="0"/>
        <v>12</v>
      </c>
      <c r="I10" s="37">
        <f t="shared" si="1"/>
        <v>21.6</v>
      </c>
      <c r="J10" s="40">
        <f t="shared" si="2"/>
        <v>324</v>
      </c>
      <c r="K10" s="40">
        <f t="shared" si="3"/>
        <v>1176</v>
      </c>
      <c r="L10" s="40">
        <f t="shared" si="4"/>
        <v>84305088</v>
      </c>
      <c r="M10" s="40">
        <f t="shared" si="5"/>
        <v>107532000</v>
      </c>
      <c r="N10" s="19"/>
    </row>
    <row r="11" spans="1:14" x14ac:dyDescent="0.3">
      <c r="B11" s="60" t="s">
        <v>49</v>
      </c>
      <c r="C11" s="42">
        <v>23667</v>
      </c>
      <c r="D11" s="27">
        <v>2012</v>
      </c>
      <c r="E11" s="27">
        <v>2024</v>
      </c>
      <c r="F11" s="27">
        <v>50</v>
      </c>
      <c r="G11" s="46">
        <v>1500</v>
      </c>
      <c r="H11" s="37">
        <f t="shared" si="0"/>
        <v>12</v>
      </c>
      <c r="I11" s="37">
        <f t="shared" si="1"/>
        <v>21.6</v>
      </c>
      <c r="J11" s="40">
        <f t="shared" si="2"/>
        <v>324</v>
      </c>
      <c r="K11" s="40">
        <f t="shared" si="3"/>
        <v>1176</v>
      </c>
      <c r="L11" s="40">
        <f t="shared" si="4"/>
        <v>27832392</v>
      </c>
      <c r="M11" s="40">
        <f t="shared" si="5"/>
        <v>35500500</v>
      </c>
      <c r="N11" s="19"/>
    </row>
    <row r="12" spans="1:14" x14ac:dyDescent="0.3">
      <c r="B12" s="60" t="s">
        <v>50</v>
      </c>
      <c r="C12" s="42">
        <v>25834</v>
      </c>
      <c r="D12" s="27">
        <v>2012</v>
      </c>
      <c r="E12" s="27">
        <v>2024</v>
      </c>
      <c r="F12" s="27">
        <v>50</v>
      </c>
      <c r="G12" s="46">
        <v>1500</v>
      </c>
      <c r="H12" s="37">
        <f t="shared" si="0"/>
        <v>12</v>
      </c>
      <c r="I12" s="37">
        <f t="shared" si="1"/>
        <v>21.6</v>
      </c>
      <c r="J12" s="40">
        <f t="shared" si="2"/>
        <v>324</v>
      </c>
      <c r="K12" s="40">
        <f t="shared" si="3"/>
        <v>1176</v>
      </c>
      <c r="L12" s="40">
        <f t="shared" si="4"/>
        <v>30380784</v>
      </c>
      <c r="M12" s="40">
        <f t="shared" si="5"/>
        <v>38751000</v>
      </c>
      <c r="N12" s="19"/>
    </row>
    <row r="13" spans="1:14" x14ac:dyDescent="0.3">
      <c r="B13" s="60" t="s">
        <v>51</v>
      </c>
      <c r="C13" s="42">
        <v>7556</v>
      </c>
      <c r="D13" s="27">
        <v>2012</v>
      </c>
      <c r="E13" s="27">
        <v>2024</v>
      </c>
      <c r="F13" s="27">
        <v>50</v>
      </c>
      <c r="G13" s="46">
        <v>1200</v>
      </c>
      <c r="H13" s="37">
        <f t="shared" si="0"/>
        <v>12</v>
      </c>
      <c r="I13" s="37">
        <f t="shared" si="1"/>
        <v>21.6</v>
      </c>
      <c r="J13" s="40">
        <f t="shared" si="2"/>
        <v>259.20000000000005</v>
      </c>
      <c r="K13" s="40">
        <f t="shared" si="3"/>
        <v>941</v>
      </c>
      <c r="L13" s="40">
        <f t="shared" si="4"/>
        <v>7110196</v>
      </c>
      <c r="M13" s="40">
        <f t="shared" si="5"/>
        <v>9067200</v>
      </c>
      <c r="N13" s="19"/>
    </row>
    <row r="14" spans="1:14" x14ac:dyDescent="0.3">
      <c r="B14" s="60" t="s">
        <v>52</v>
      </c>
      <c r="C14" s="42">
        <v>4198</v>
      </c>
      <c r="D14" s="27">
        <v>2012</v>
      </c>
      <c r="E14" s="27">
        <v>2024</v>
      </c>
      <c r="F14" s="27">
        <v>50</v>
      </c>
      <c r="G14" s="46">
        <v>1200</v>
      </c>
      <c r="H14" s="37">
        <f t="shared" si="0"/>
        <v>12</v>
      </c>
      <c r="I14" s="37">
        <f t="shared" si="1"/>
        <v>21.6</v>
      </c>
      <c r="J14" s="40">
        <f t="shared" si="2"/>
        <v>259.20000000000005</v>
      </c>
      <c r="K14" s="40">
        <f t="shared" si="3"/>
        <v>941</v>
      </c>
      <c r="L14" s="40">
        <f t="shared" si="4"/>
        <v>3950318</v>
      </c>
      <c r="M14" s="40">
        <f t="shared" si="5"/>
        <v>5037600</v>
      </c>
      <c r="N14" s="19"/>
    </row>
    <row r="15" spans="1:14" s="47" customFormat="1" x14ac:dyDescent="0.3">
      <c r="B15" s="54" t="s">
        <v>22</v>
      </c>
      <c r="C15" s="48">
        <f>SUM(C8:C14)</f>
        <v>140553</v>
      </c>
      <c r="D15" s="49"/>
      <c r="E15" s="49"/>
      <c r="F15" s="49"/>
      <c r="G15" s="50"/>
      <c r="H15" s="51"/>
      <c r="I15" s="51"/>
      <c r="J15" s="52"/>
      <c r="K15" s="52"/>
      <c r="L15" s="52">
        <f>SUM(L8:L14)</f>
        <v>166059178</v>
      </c>
      <c r="M15" s="52">
        <f>SUM(M8:M14)</f>
        <v>211108300</v>
      </c>
      <c r="N15" s="53"/>
    </row>
    <row r="16" spans="1:14" x14ac:dyDescent="0.3">
      <c r="B16" s="7"/>
      <c r="C16" s="43">
        <f>C15/10.764</f>
        <v>13057.692307692309</v>
      </c>
      <c r="D16" s="61"/>
      <c r="E16" s="31"/>
      <c r="F16" s="31"/>
      <c r="G16" s="32"/>
      <c r="H16" s="38"/>
      <c r="I16" s="38"/>
      <c r="J16" s="24"/>
      <c r="K16" s="24"/>
      <c r="L16" s="24">
        <f>L15+D4</f>
        <v>303556678</v>
      </c>
      <c r="M16" s="24"/>
      <c r="N16" s="38"/>
    </row>
    <row r="17" spans="2:14" x14ac:dyDescent="0.3">
      <c r="B17" s="7"/>
      <c r="C17" s="44"/>
      <c r="D17" s="8"/>
      <c r="E17" s="8"/>
      <c r="F17" s="9"/>
      <c r="G17" s="9"/>
      <c r="H17" s="9"/>
      <c r="I17" s="8"/>
      <c r="J17" s="13"/>
      <c r="K17" s="14"/>
      <c r="L17" s="24"/>
      <c r="M17" s="24"/>
      <c r="N17" s="9"/>
    </row>
    <row r="18" spans="2:14" x14ac:dyDescent="0.3">
      <c r="C18" s="45" t="s">
        <v>21</v>
      </c>
      <c r="D18" s="6"/>
      <c r="E18" s="18"/>
      <c r="G18" s="11"/>
      <c r="H18" s="1"/>
      <c r="I18" s="5"/>
      <c r="J18" s="18"/>
      <c r="K18" s="5"/>
      <c r="N18" s="1"/>
    </row>
    <row r="19" spans="2:14" x14ac:dyDescent="0.3">
      <c r="B19" s="2" t="s">
        <v>14</v>
      </c>
      <c r="C19" s="57">
        <f>C4</f>
        <v>248805000</v>
      </c>
      <c r="D19" s="71"/>
      <c r="E19" s="16"/>
      <c r="F19" s="16"/>
      <c r="G19" s="17"/>
      <c r="H19" s="1"/>
      <c r="I19" s="5"/>
      <c r="J19" s="15"/>
      <c r="K19" s="5"/>
      <c r="N19" s="1"/>
    </row>
    <row r="20" spans="2:14" x14ac:dyDescent="0.3">
      <c r="B20" s="2" t="s">
        <v>15</v>
      </c>
      <c r="C20" s="57">
        <f>L15</f>
        <v>166059178</v>
      </c>
      <c r="D20" s="71"/>
      <c r="E20" s="16"/>
      <c r="F20" s="16"/>
      <c r="G20" s="17"/>
      <c r="H20" s="1"/>
      <c r="I20" s="5"/>
      <c r="J20" s="17"/>
      <c r="K20" s="5"/>
      <c r="N20" s="1"/>
    </row>
    <row r="21" spans="2:14" ht="33" x14ac:dyDescent="0.3">
      <c r="B21" s="2" t="s">
        <v>20</v>
      </c>
      <c r="C21" s="57"/>
      <c r="D21" s="16"/>
      <c r="E21" s="16"/>
      <c r="F21" s="16"/>
      <c r="G21" s="17"/>
      <c r="H21" s="1"/>
      <c r="I21" s="5"/>
      <c r="J21" s="17"/>
      <c r="K21" s="5"/>
      <c r="N21" s="1"/>
    </row>
    <row r="22" spans="2:14" x14ac:dyDescent="0.3">
      <c r="B22" s="2" t="s">
        <v>13</v>
      </c>
      <c r="C22" s="57"/>
      <c r="D22" s="16"/>
      <c r="E22" s="16"/>
      <c r="F22" s="16"/>
      <c r="G22" s="17"/>
      <c r="H22" s="1"/>
      <c r="I22" s="5"/>
      <c r="J22" s="17"/>
      <c r="K22" s="5"/>
      <c r="N22" s="1"/>
    </row>
    <row r="23" spans="2:14" x14ac:dyDescent="0.3">
      <c r="B23" s="10" t="s">
        <v>57</v>
      </c>
      <c r="C23" s="56">
        <f>C19+C20+C21+C22</f>
        <v>414864178</v>
      </c>
      <c r="D23" s="58"/>
      <c r="E23" s="15"/>
      <c r="H23" s="1"/>
      <c r="I23" s="5"/>
      <c r="J23" s="1"/>
      <c r="K23" s="5"/>
      <c r="N23" s="1"/>
    </row>
    <row r="24" spans="2:14" x14ac:dyDescent="0.3">
      <c r="B24" s="10" t="s">
        <v>11</v>
      </c>
      <c r="C24" s="56">
        <f>ROUND((C23*0.9),0)</f>
        <v>373377760</v>
      </c>
      <c r="D24" s="58"/>
      <c r="E24" s="15"/>
      <c r="G24" s="28"/>
      <c r="H24" s="1"/>
      <c r="I24" s="5"/>
      <c r="J24" s="1"/>
      <c r="K24" s="5"/>
      <c r="N24" s="1"/>
    </row>
    <row r="25" spans="2:14" hidden="1" x14ac:dyDescent="0.3">
      <c r="B25" s="25" t="s">
        <v>10</v>
      </c>
      <c r="C25" s="57">
        <f>C23*0.8</f>
        <v>331891342.40000004</v>
      </c>
      <c r="D25" s="58"/>
      <c r="E25" s="15"/>
      <c r="H25" s="1"/>
      <c r="I25" s="5"/>
      <c r="J25" s="1"/>
      <c r="K25" s="5"/>
      <c r="N25" s="1"/>
    </row>
    <row r="26" spans="2:14" hidden="1" x14ac:dyDescent="0.3">
      <c r="B26" s="26"/>
      <c r="C26" s="57">
        <f>ROUNDUP(C25,0)</f>
        <v>331891343</v>
      </c>
      <c r="D26" s="58"/>
      <c r="E26" s="15"/>
      <c r="H26" s="1"/>
      <c r="I26" s="5"/>
      <c r="J26" s="1"/>
      <c r="K26" s="5"/>
      <c r="N26" s="1"/>
    </row>
    <row r="27" spans="2:14" hidden="1" x14ac:dyDescent="0.3">
      <c r="B27" s="26"/>
      <c r="C27" s="57">
        <f>C26-C25</f>
        <v>0.59999996423721313</v>
      </c>
      <c r="D27" s="58"/>
      <c r="E27" s="15"/>
      <c r="H27" s="1"/>
      <c r="I27" s="5"/>
      <c r="J27" s="1"/>
      <c r="K27" s="5"/>
      <c r="N27" s="1"/>
    </row>
    <row r="28" spans="2:14" x14ac:dyDescent="0.3">
      <c r="B28" s="10" t="s">
        <v>12</v>
      </c>
      <c r="C28" s="56">
        <f>ROUND((C23*0.8),0)</f>
        <v>331891342</v>
      </c>
      <c r="D28" s="58"/>
      <c r="E28" s="15"/>
      <c r="G28" s="28"/>
      <c r="H28" s="1"/>
      <c r="I28" s="5"/>
      <c r="J28" s="1"/>
      <c r="K28" s="5"/>
      <c r="N28" s="1"/>
    </row>
    <row r="29" spans="2:14" hidden="1" x14ac:dyDescent="0.3">
      <c r="B29" s="5" t="s">
        <v>10</v>
      </c>
      <c r="C29" s="56" t="e">
        <f>#REF!</f>
        <v>#REF!</v>
      </c>
      <c r="D29" s="58"/>
      <c r="E29" s="15"/>
      <c r="H29" s="1"/>
      <c r="I29" s="5"/>
      <c r="J29" s="1"/>
      <c r="K29" s="5"/>
      <c r="N29" s="1"/>
    </row>
    <row r="30" spans="2:14" hidden="1" x14ac:dyDescent="0.3">
      <c r="B30" s="25"/>
      <c r="C30" s="57" t="e">
        <f>ROUNDUP(C29,0)</f>
        <v>#REF!</v>
      </c>
      <c r="D30" s="58"/>
      <c r="E30" s="5"/>
      <c r="H30" s="1"/>
      <c r="I30" s="5"/>
      <c r="J30" s="1"/>
      <c r="K30" s="5"/>
      <c r="N30" s="1"/>
    </row>
    <row r="31" spans="2:14" hidden="1" x14ac:dyDescent="0.3">
      <c r="B31" s="25"/>
      <c r="C31" s="57" t="e">
        <f>C30-C29</f>
        <v>#REF!</v>
      </c>
      <c r="D31" s="58"/>
      <c r="E31" s="5"/>
      <c r="H31" s="1"/>
      <c r="I31" s="5"/>
      <c r="J31" s="1"/>
      <c r="K31" s="5"/>
      <c r="N31" s="1"/>
    </row>
    <row r="32" spans="2:14" x14ac:dyDescent="0.3">
      <c r="B32" s="10" t="s">
        <v>16</v>
      </c>
      <c r="C32" s="56">
        <f>ROUND((M15),0)</f>
        <v>211108300</v>
      </c>
      <c r="D32" s="58"/>
      <c r="E32" s="5"/>
      <c r="H32" s="1"/>
      <c r="I32" s="5"/>
      <c r="J32" s="1"/>
      <c r="K32" s="5"/>
      <c r="L32" s="29"/>
      <c r="N32" s="1"/>
    </row>
    <row r="33" spans="3:13" x14ac:dyDescent="0.3">
      <c r="C33" s="57"/>
      <c r="M33" s="29"/>
    </row>
    <row r="34" spans="3:13" x14ac:dyDescent="0.3">
      <c r="M34" s="29"/>
    </row>
    <row r="35" spans="3:13" x14ac:dyDescent="0.3">
      <c r="K35" s="30"/>
      <c r="M35" s="29"/>
    </row>
    <row r="36" spans="3:13" x14ac:dyDescent="0.3">
      <c r="K36" s="30"/>
      <c r="M36" s="29"/>
    </row>
    <row r="37" spans="3:13" x14ac:dyDescent="0.3">
      <c r="H37" s="28"/>
      <c r="K37" s="30"/>
      <c r="M37" s="29"/>
    </row>
    <row r="38" spans="3:13" x14ac:dyDescent="0.3">
      <c r="K38" s="30"/>
      <c r="M38" s="29"/>
    </row>
    <row r="39" spans="3:13" x14ac:dyDescent="0.3">
      <c r="K39" s="30"/>
      <c r="M39" s="29"/>
    </row>
    <row r="40" spans="3:13" x14ac:dyDescent="0.3">
      <c r="K40" s="30"/>
      <c r="M40" s="29"/>
    </row>
    <row r="41" spans="3:13" x14ac:dyDescent="0.3">
      <c r="K41" s="30"/>
      <c r="M41" s="29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3"/>
  <sheetViews>
    <sheetView workbookViewId="0">
      <selection activeCell="F10" sqref="F10"/>
    </sheetView>
  </sheetViews>
  <sheetFormatPr defaultRowHeight="15" x14ac:dyDescent="0.25"/>
  <cols>
    <col min="1" max="1" width="6.85546875" bestFit="1" customWidth="1"/>
    <col min="2" max="2" width="10.5703125" bestFit="1" customWidth="1"/>
    <col min="3" max="3" width="15.140625" style="59" hidden="1" customWidth="1"/>
    <col min="4" max="4" width="18.85546875" style="59" customWidth="1"/>
    <col min="5" max="5" width="19.28515625" style="59" customWidth="1"/>
    <col min="6" max="6" width="13" customWidth="1"/>
    <col min="9" max="9" width="9.42578125" bestFit="1" customWidth="1"/>
    <col min="10" max="10" width="29.7109375" bestFit="1" customWidth="1"/>
    <col min="11" max="11" width="11.5703125" bestFit="1" customWidth="1"/>
  </cols>
  <sheetData>
    <row r="1" spans="1:12" x14ac:dyDescent="0.25">
      <c r="A1" s="80" t="s">
        <v>31</v>
      </c>
      <c r="B1" s="80"/>
      <c r="C1" s="80"/>
      <c r="D1" s="80"/>
      <c r="E1" s="80"/>
      <c r="F1" s="80"/>
      <c r="I1" t="s">
        <v>23</v>
      </c>
      <c r="J1" t="s">
        <v>24</v>
      </c>
      <c r="K1" s="59" t="s">
        <v>25</v>
      </c>
      <c r="L1" s="59" t="s">
        <v>30</v>
      </c>
    </row>
    <row r="2" spans="1:12" ht="30" customHeight="1" x14ac:dyDescent="0.25">
      <c r="A2" s="78" t="s">
        <v>23</v>
      </c>
      <c r="B2" s="78" t="s">
        <v>32</v>
      </c>
      <c r="C2" s="77"/>
      <c r="D2" s="83" t="s">
        <v>60</v>
      </c>
      <c r="E2" s="81" t="s">
        <v>61</v>
      </c>
      <c r="F2" s="81" t="s">
        <v>59</v>
      </c>
      <c r="K2" s="59"/>
      <c r="L2" s="59"/>
    </row>
    <row r="3" spans="1:12" x14ac:dyDescent="0.25">
      <c r="A3" s="79"/>
      <c r="B3" s="79"/>
      <c r="C3" s="72" t="s">
        <v>33</v>
      </c>
      <c r="D3" s="84"/>
      <c r="E3" s="82"/>
      <c r="F3" s="82"/>
    </row>
    <row r="4" spans="1:12" x14ac:dyDescent="0.25">
      <c r="A4" s="73">
        <v>1</v>
      </c>
      <c r="B4" s="73" t="s">
        <v>34</v>
      </c>
      <c r="C4" s="72" t="s">
        <v>40</v>
      </c>
      <c r="D4" s="72">
        <v>4000</v>
      </c>
      <c r="E4" s="72">
        <f>2115+525</f>
        <v>2640</v>
      </c>
      <c r="F4" s="74">
        <f>D4-E4</f>
        <v>1360</v>
      </c>
      <c r="I4">
        <v>1</v>
      </c>
      <c r="J4" t="s">
        <v>46</v>
      </c>
      <c r="K4" s="62">
        <v>1378</v>
      </c>
      <c r="L4">
        <v>2012</v>
      </c>
    </row>
    <row r="5" spans="1:12" x14ac:dyDescent="0.25">
      <c r="A5" s="73">
        <v>2</v>
      </c>
      <c r="B5" s="73" t="s">
        <v>35</v>
      </c>
      <c r="C5" s="72" t="s">
        <v>41</v>
      </c>
      <c r="D5" s="72">
        <v>6000</v>
      </c>
      <c r="E5" s="72">
        <f>3955+1290</f>
        <v>5245</v>
      </c>
      <c r="F5" s="74">
        <f t="shared" ref="F5:F9" si="0">D5-E5</f>
        <v>755</v>
      </c>
      <c r="I5">
        <v>2</v>
      </c>
      <c r="J5" t="s">
        <v>47</v>
      </c>
      <c r="K5" s="62">
        <v>6232</v>
      </c>
      <c r="L5">
        <v>2012</v>
      </c>
    </row>
    <row r="6" spans="1:12" x14ac:dyDescent="0.25">
      <c r="A6" s="73">
        <v>3</v>
      </c>
      <c r="B6" s="73" t="s">
        <v>36</v>
      </c>
      <c r="C6" s="72" t="s">
        <v>42</v>
      </c>
      <c r="D6" s="72">
        <v>5800</v>
      </c>
      <c r="E6" s="72">
        <v>0</v>
      </c>
      <c r="F6" s="74">
        <f t="shared" si="0"/>
        <v>5800</v>
      </c>
      <c r="I6">
        <v>3</v>
      </c>
      <c r="J6" t="s">
        <v>48</v>
      </c>
      <c r="K6" s="62">
        <v>71688</v>
      </c>
      <c r="L6">
        <v>2012</v>
      </c>
    </row>
    <row r="7" spans="1:12" x14ac:dyDescent="0.25">
      <c r="A7" s="73">
        <v>4</v>
      </c>
      <c r="B7" s="73" t="s">
        <v>37</v>
      </c>
      <c r="C7" s="72" t="s">
        <v>41</v>
      </c>
      <c r="D7" s="72">
        <v>6000</v>
      </c>
      <c r="E7" s="72">
        <v>0</v>
      </c>
      <c r="F7" s="74">
        <f t="shared" si="0"/>
        <v>6000</v>
      </c>
      <c r="I7">
        <v>4</v>
      </c>
      <c r="J7" t="s">
        <v>49</v>
      </c>
      <c r="K7" s="62">
        <v>23667</v>
      </c>
      <c r="L7">
        <v>2012</v>
      </c>
    </row>
    <row r="8" spans="1:12" x14ac:dyDescent="0.25">
      <c r="A8" s="73">
        <v>5</v>
      </c>
      <c r="B8" s="73" t="s">
        <v>38</v>
      </c>
      <c r="C8" s="72" t="s">
        <v>43</v>
      </c>
      <c r="D8" s="72">
        <v>3500</v>
      </c>
      <c r="E8" s="72">
        <v>0</v>
      </c>
      <c r="F8" s="74">
        <f t="shared" si="0"/>
        <v>3500</v>
      </c>
      <c r="I8">
        <v>5</v>
      </c>
      <c r="J8" t="s">
        <v>50</v>
      </c>
      <c r="K8" s="62">
        <v>25834</v>
      </c>
      <c r="L8">
        <v>2012</v>
      </c>
    </row>
    <row r="9" spans="1:12" x14ac:dyDescent="0.25">
      <c r="A9" s="73">
        <v>6</v>
      </c>
      <c r="B9" s="73" t="s">
        <v>39</v>
      </c>
      <c r="C9" s="72" t="s">
        <v>44</v>
      </c>
      <c r="D9" s="72">
        <v>14700</v>
      </c>
      <c r="E9" s="72">
        <f>4255+800+870</f>
        <v>5925</v>
      </c>
      <c r="F9" s="74">
        <f t="shared" si="0"/>
        <v>8775</v>
      </c>
      <c r="I9">
        <v>6</v>
      </c>
      <c r="J9" t="s">
        <v>51</v>
      </c>
      <c r="K9" s="62">
        <v>7556</v>
      </c>
      <c r="L9">
        <v>2012</v>
      </c>
    </row>
    <row r="10" spans="1:12" x14ac:dyDescent="0.25">
      <c r="A10" s="75"/>
      <c r="B10" s="75" t="s">
        <v>22</v>
      </c>
      <c r="C10" s="76" t="s">
        <v>45</v>
      </c>
      <c r="D10" s="76">
        <f>SUM(D4:D9)</f>
        <v>40000</v>
      </c>
      <c r="E10" s="76">
        <f>SUM(E4:E9)</f>
        <v>13810</v>
      </c>
      <c r="F10" s="76">
        <f>SUM(F4:F9)</f>
        <v>26190</v>
      </c>
      <c r="I10">
        <v>7</v>
      </c>
      <c r="J10" t="s">
        <v>52</v>
      </c>
      <c r="K10" s="62">
        <v>4198</v>
      </c>
      <c r="L10">
        <v>2012</v>
      </c>
    </row>
    <row r="11" spans="1:12" x14ac:dyDescent="0.25">
      <c r="K11" s="62">
        <f>SUM(K4:K10)</f>
        <v>140553</v>
      </c>
    </row>
    <row r="12" spans="1:12" x14ac:dyDescent="0.25">
      <c r="K12" s="62">
        <f>K11/10.764</f>
        <v>13057.692307692309</v>
      </c>
    </row>
    <row r="13" spans="1:12" x14ac:dyDescent="0.25">
      <c r="K13" s="62"/>
    </row>
  </sheetData>
  <mergeCells count="6">
    <mergeCell ref="B2:B3"/>
    <mergeCell ref="A2:A3"/>
    <mergeCell ref="A1:F1"/>
    <mergeCell ref="F2:F3"/>
    <mergeCell ref="D2:D3"/>
    <mergeCell ref="E2:E3"/>
  </mergeCells>
  <pageMargins left="0.7" right="0.7" top="0.75" bottom="0.75" header="0.3" footer="0.3"/>
  <pageSetup orientation="portrait" horizontalDpi="300" verticalDpi="0" copies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4" workbookViewId="0">
      <selection activeCell="K60" sqref="K6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4"/>
  <sheetViews>
    <sheetView topLeftCell="A16" workbookViewId="0">
      <selection activeCell="G11" sqref="G11"/>
    </sheetView>
  </sheetViews>
  <sheetFormatPr defaultRowHeight="15" x14ac:dyDescent="0.25"/>
  <cols>
    <col min="1" max="1" width="9.7109375" customWidth="1"/>
    <col min="2" max="2" width="20.28515625" style="59" customWidth="1"/>
    <col min="3" max="3" width="19.7109375" style="59" customWidth="1"/>
    <col min="4" max="4" width="15.42578125" style="59" customWidth="1"/>
    <col min="7" max="7" width="17" customWidth="1"/>
    <col min="8" max="8" width="20.85546875" customWidth="1"/>
    <col min="9" max="9" width="9.5703125" bestFit="1" customWidth="1"/>
  </cols>
  <sheetData>
    <row r="1" spans="1:9" x14ac:dyDescent="0.25">
      <c r="A1" t="s">
        <v>26</v>
      </c>
      <c r="B1" s="59" t="s">
        <v>27</v>
      </c>
      <c r="C1" s="59" t="s">
        <v>28</v>
      </c>
      <c r="D1" s="59" t="s">
        <v>29</v>
      </c>
    </row>
    <row r="2" spans="1:9" x14ac:dyDescent="0.25">
      <c r="A2">
        <v>12</v>
      </c>
      <c r="B2" s="59">
        <v>202340</v>
      </c>
      <c r="C2" s="59">
        <v>990000000</v>
      </c>
      <c r="D2" s="59">
        <f t="shared" ref="D2:D24" si="0">ROUND(C2/B2,0)</f>
        <v>4893</v>
      </c>
      <c r="G2" s="69" t="s">
        <v>27</v>
      </c>
      <c r="H2" s="69" t="s">
        <v>28</v>
      </c>
      <c r="I2" s="70" t="s">
        <v>29</v>
      </c>
    </row>
    <row r="3" spans="1:9" x14ac:dyDescent="0.25">
      <c r="A3">
        <v>14</v>
      </c>
      <c r="B3" s="59">
        <v>929</v>
      </c>
      <c r="C3" s="59">
        <v>5800000</v>
      </c>
      <c r="D3" s="59">
        <f t="shared" si="0"/>
        <v>6243</v>
      </c>
      <c r="G3" s="63">
        <v>202340</v>
      </c>
      <c r="H3" s="63">
        <v>990000000</v>
      </c>
      <c r="I3" s="64">
        <f t="shared" ref="I3:I9" si="1">ROUND(H3/G3,0)</f>
        <v>4893</v>
      </c>
    </row>
    <row r="4" spans="1:9" x14ac:dyDescent="0.25">
      <c r="A4">
        <v>16</v>
      </c>
      <c r="B4" s="59">
        <v>13006</v>
      </c>
      <c r="C4" s="59">
        <v>84000000</v>
      </c>
      <c r="D4" s="59">
        <f t="shared" si="0"/>
        <v>6459</v>
      </c>
      <c r="G4" s="65">
        <v>80936</v>
      </c>
      <c r="H4" s="65">
        <v>563000000</v>
      </c>
      <c r="I4" s="66">
        <f t="shared" si="1"/>
        <v>6956</v>
      </c>
    </row>
    <row r="5" spans="1:9" x14ac:dyDescent="0.25">
      <c r="A5">
        <v>20</v>
      </c>
      <c r="B5" s="59">
        <v>3716</v>
      </c>
      <c r="C5" s="59">
        <v>24000000</v>
      </c>
      <c r="D5" s="59">
        <f t="shared" si="0"/>
        <v>6459</v>
      </c>
      <c r="G5" s="67">
        <v>55740</v>
      </c>
      <c r="H5" s="67">
        <v>450000000</v>
      </c>
      <c r="I5" s="68">
        <f t="shared" si="1"/>
        <v>8073</v>
      </c>
    </row>
    <row r="6" spans="1:9" x14ac:dyDescent="0.25">
      <c r="A6">
        <v>15</v>
      </c>
      <c r="B6" s="59">
        <v>80936</v>
      </c>
      <c r="C6" s="59">
        <v>563000000</v>
      </c>
      <c r="D6" s="59">
        <f t="shared" si="0"/>
        <v>6956</v>
      </c>
      <c r="G6" s="65">
        <v>26012</v>
      </c>
      <c r="H6" s="65">
        <v>210000000</v>
      </c>
      <c r="I6" s="66">
        <f t="shared" si="1"/>
        <v>8073</v>
      </c>
    </row>
    <row r="7" spans="1:9" x14ac:dyDescent="0.25">
      <c r="A7">
        <v>13</v>
      </c>
      <c r="B7" s="59">
        <v>55740</v>
      </c>
      <c r="C7" s="59">
        <v>450000000</v>
      </c>
      <c r="D7" s="59">
        <f t="shared" si="0"/>
        <v>8073</v>
      </c>
      <c r="G7" s="67">
        <v>13935</v>
      </c>
      <c r="H7" s="67">
        <v>135100000</v>
      </c>
      <c r="I7" s="68">
        <f t="shared" si="1"/>
        <v>9695</v>
      </c>
    </row>
    <row r="8" spans="1:9" x14ac:dyDescent="0.25">
      <c r="A8">
        <v>22</v>
      </c>
      <c r="B8" s="59">
        <v>26012</v>
      </c>
      <c r="C8" s="59">
        <v>210000000</v>
      </c>
      <c r="D8" s="59">
        <f t="shared" si="0"/>
        <v>8073</v>
      </c>
      <c r="G8" s="65">
        <v>13006</v>
      </c>
      <c r="H8" s="65">
        <v>84000000</v>
      </c>
      <c r="I8" s="66">
        <f t="shared" si="1"/>
        <v>6459</v>
      </c>
    </row>
    <row r="9" spans="1:9" x14ac:dyDescent="0.25">
      <c r="A9">
        <v>21</v>
      </c>
      <c r="B9" s="59">
        <v>3716</v>
      </c>
      <c r="C9" s="59">
        <v>30000000</v>
      </c>
      <c r="D9" s="59">
        <f t="shared" si="0"/>
        <v>8073</v>
      </c>
      <c r="G9" s="63">
        <v>6039</v>
      </c>
      <c r="H9" s="63">
        <v>58500000</v>
      </c>
      <c r="I9" s="64">
        <f t="shared" si="1"/>
        <v>9687</v>
      </c>
    </row>
    <row r="10" spans="1:9" x14ac:dyDescent="0.25">
      <c r="A10">
        <v>23</v>
      </c>
      <c r="B10" s="59">
        <v>3019</v>
      </c>
      <c r="C10" s="59">
        <v>24700000</v>
      </c>
      <c r="D10" s="59">
        <f t="shared" si="0"/>
        <v>8182</v>
      </c>
      <c r="I10" s="62"/>
    </row>
    <row r="11" spans="1:9" x14ac:dyDescent="0.25">
      <c r="A11">
        <v>9</v>
      </c>
      <c r="B11" s="59">
        <v>465</v>
      </c>
      <c r="C11" s="59">
        <v>3950000</v>
      </c>
      <c r="D11" s="59">
        <f t="shared" si="0"/>
        <v>8495</v>
      </c>
    </row>
    <row r="12" spans="1:9" x14ac:dyDescent="0.25">
      <c r="A12">
        <v>18</v>
      </c>
      <c r="B12" s="59">
        <v>6039</v>
      </c>
      <c r="C12" s="59">
        <v>58500000</v>
      </c>
      <c r="D12" s="59">
        <f t="shared" si="0"/>
        <v>9687</v>
      </c>
    </row>
    <row r="13" spans="1:9" x14ac:dyDescent="0.25">
      <c r="A13">
        <v>19</v>
      </c>
      <c r="B13" s="59">
        <v>13935</v>
      </c>
      <c r="C13" s="59">
        <v>135100000</v>
      </c>
      <c r="D13" s="59">
        <f t="shared" si="0"/>
        <v>9695</v>
      </c>
    </row>
    <row r="14" spans="1:9" x14ac:dyDescent="0.25">
      <c r="A14">
        <v>10</v>
      </c>
      <c r="B14" s="59">
        <v>2044</v>
      </c>
      <c r="C14" s="59">
        <v>20000000</v>
      </c>
      <c r="D14" s="59">
        <f t="shared" si="0"/>
        <v>9785</v>
      </c>
    </row>
    <row r="15" spans="1:9" x14ac:dyDescent="0.25">
      <c r="A15">
        <v>8</v>
      </c>
      <c r="B15" s="59">
        <v>999</v>
      </c>
      <c r="C15" s="59">
        <v>12000000</v>
      </c>
      <c r="D15" s="59">
        <f t="shared" si="0"/>
        <v>12012</v>
      </c>
    </row>
    <row r="16" spans="1:9" x14ac:dyDescent="0.25">
      <c r="A16">
        <v>1</v>
      </c>
      <c r="B16" s="59">
        <v>465</v>
      </c>
      <c r="C16" s="59">
        <v>6000000</v>
      </c>
      <c r="D16" s="59">
        <f t="shared" si="0"/>
        <v>12903</v>
      </c>
    </row>
    <row r="17" spans="1:4" x14ac:dyDescent="0.25">
      <c r="A17">
        <v>4</v>
      </c>
      <c r="B17" s="59">
        <v>687</v>
      </c>
      <c r="C17" s="59">
        <v>9000000</v>
      </c>
      <c r="D17" s="59">
        <f t="shared" si="0"/>
        <v>13100</v>
      </c>
    </row>
    <row r="18" spans="1:4" x14ac:dyDescent="0.25">
      <c r="A18">
        <v>3</v>
      </c>
      <c r="B18" s="59">
        <v>1505</v>
      </c>
      <c r="C18" s="59">
        <v>20000000</v>
      </c>
      <c r="D18" s="59">
        <f t="shared" si="0"/>
        <v>13289</v>
      </c>
    </row>
    <row r="19" spans="1:4" x14ac:dyDescent="0.25">
      <c r="A19">
        <v>11</v>
      </c>
      <c r="B19" s="59">
        <v>1505</v>
      </c>
      <c r="C19" s="59">
        <v>20000000</v>
      </c>
      <c r="D19" s="59">
        <f t="shared" si="0"/>
        <v>13289</v>
      </c>
    </row>
    <row r="20" spans="1:4" x14ac:dyDescent="0.25">
      <c r="A20">
        <v>17</v>
      </c>
      <c r="B20" s="59">
        <v>1505</v>
      </c>
      <c r="C20" s="59">
        <v>20000000</v>
      </c>
      <c r="D20" s="59">
        <f t="shared" si="0"/>
        <v>13289</v>
      </c>
    </row>
    <row r="21" spans="1:4" x14ac:dyDescent="0.25">
      <c r="A21">
        <v>6</v>
      </c>
      <c r="B21" s="59">
        <v>706</v>
      </c>
      <c r="C21" s="59">
        <v>10500000</v>
      </c>
      <c r="D21" s="59">
        <f t="shared" si="0"/>
        <v>14873</v>
      </c>
    </row>
    <row r="22" spans="1:4" x14ac:dyDescent="0.25">
      <c r="A22">
        <v>2</v>
      </c>
      <c r="B22" s="59">
        <v>3716</v>
      </c>
      <c r="C22" s="59">
        <v>60000000</v>
      </c>
      <c r="D22" s="59">
        <f t="shared" si="0"/>
        <v>16146</v>
      </c>
    </row>
    <row r="23" spans="1:4" x14ac:dyDescent="0.25">
      <c r="A23">
        <v>5</v>
      </c>
      <c r="B23" s="59">
        <v>1254</v>
      </c>
      <c r="C23" s="59">
        <v>25500000</v>
      </c>
      <c r="D23" s="59">
        <f t="shared" si="0"/>
        <v>20335</v>
      </c>
    </row>
    <row r="24" spans="1:4" x14ac:dyDescent="0.25">
      <c r="A24">
        <v>7</v>
      </c>
      <c r="B24" s="59">
        <v>102</v>
      </c>
      <c r="C24" s="59">
        <v>11000000</v>
      </c>
      <c r="D24" s="59">
        <f t="shared" si="0"/>
        <v>107843</v>
      </c>
    </row>
  </sheetData>
  <autoFilter ref="G2:I9" xr:uid="{00000000-0009-0000-0000-000003000000}"/>
  <pageMargins left="0.7" right="0.7" top="0.75" bottom="0.75" header="0.3" footer="0.3"/>
  <pageSetup orientation="portrait" horizontalDpi="300" verticalDpi="0" copies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2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D1" sqref="D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I1" sqref="I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Calculation sheet</vt:lpstr>
      <vt:lpstr>Area</vt:lpstr>
      <vt:lpstr>Sheet1</vt:lpstr>
      <vt:lpstr>Rate Summary</vt:lpstr>
      <vt:lpstr>Sheet1 (3)</vt:lpstr>
      <vt:lpstr>Sheet2</vt:lpstr>
      <vt:lpstr>Sheet3</vt:lpstr>
      <vt:lpstr>Sheet4</vt:lpstr>
      <vt:lpstr>Sheet5</vt:lpstr>
      <vt:lpstr>Sheet6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  <vt:lpstr>Sheet20</vt:lpstr>
      <vt:lpstr>Sheet21</vt:lpstr>
      <vt:lpstr>Sheet22</vt:lpstr>
      <vt:lpstr>Sheet23</vt:lpstr>
      <vt:lpstr>Sheet24</vt:lpstr>
      <vt:lpstr>Sheet25</vt:lpstr>
      <vt:lpstr>Sheet26</vt:lpstr>
      <vt:lpstr>Sheet27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</cp:lastModifiedBy>
  <dcterms:created xsi:type="dcterms:W3CDTF">2014-10-16T12:20:47Z</dcterms:created>
  <dcterms:modified xsi:type="dcterms:W3CDTF">2024-01-27T12:18:08Z</dcterms:modified>
</cp:coreProperties>
</file>