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VINAYAK SHIVAJI KSHIRSAGAR - CB\"/>
    </mc:Choice>
  </mc:AlternateContent>
  <xr:revisionPtr revIDLastSave="0" documentId="13_ncr:1_{E36A4EDF-E925-4557-919F-6A971904776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3" i="4" l="1"/>
  <c r="V49" i="4" s="1"/>
  <c r="V47" i="4"/>
  <c r="F50" i="4"/>
  <c r="F51" i="4"/>
  <c r="F52" i="4"/>
  <c r="F53" i="4"/>
  <c r="F54" i="4"/>
  <c r="F57" i="4" s="1"/>
  <c r="F55" i="4"/>
  <c r="F56" i="4"/>
  <c r="F49" i="4"/>
  <c r="P24" i="4" l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<sst xmlns="http://schemas.openxmlformats.org/spreadsheetml/2006/main" count="46" uniqueCount="40">
  <si>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</si>
  <si>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</si>
  <si>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</si>
  <si>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</si>
  <si>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</si>
  <si>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</si>
  <si>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</si>
  <si>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</si>
  <si>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</si>
  <si>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</si>
  <si>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</si>
  <si>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</si>
  <si>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</si>
  <si>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</si>
  <si>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</si>
  <si>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</si>
  <si>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</si>
  <si>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</si>
  <si>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</si>
  <si>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</si>
  <si>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</si>
  <si>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</si>
  <si>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</si>
  <si>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</si>
  <si>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</si>
  <si>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</si>
  <si>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</si>
  <si>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</si>
  <si>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</si>
  <si>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</si>
  <si>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</si>
  <si>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</si>
  <si>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</si>
  <si>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</si>
  <si>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</si>
  <si>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</si>
  <si>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East ) - VINAYAK SHIVAJI KSHIRSAGAR</t>
  </si>
  <si>
    <t>Agree BUA</t>
  </si>
  <si>
    <t>As per Allottment Letter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</si>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</sst>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4" xfId="0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57978</xdr:rowOff>
    </xdr:from>
    <xdr:to>
      <xdr:col>27</xdr:col>
      <xdr:colOff>392877</xdr:colOff>
      <xdr:row>48</xdr:row>
      <xdr:rowOff>144954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E9011-C8BA-4802-8870-E66F1F32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978"/>
          <a:ext cx="16941529" cy="89659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31</xdr:col>
      <xdr:colOff>259649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88533-66C7-471F-9357-B348E0320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" y="0"/>
          <a:ext cx="17728499" cy="75448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30</xdr:col>
      <xdr:colOff>78663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C8B20-B560-4C88-859D-DCF55920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0"/>
          <a:ext cx="17652288" cy="7392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593100</xdr:colOff>
      <xdr:row>52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A5655-D3EC-4C77-AFE8-79AF4050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71500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2553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0DE80-23B1-407F-A697-EB10BD52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90553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39637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13D89-8515-40D4-A6A5-F89E89F4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01243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412100</xdr:colOff>
      <xdr:row>48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C506D-03D2-427C-9102-B7C32B693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0500" cy="7954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469258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1A76B-6930-46B2-B836-BF0187D9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47658" cy="7687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AA3BE-6182-45EC-B041-3E152517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B0ED8-84FB-44AF-B3A2-06A2A9E31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92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440594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EC338-FEEE-4928-9506-41F3993F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09394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0" zoomScaleNormal="100" workbookViewId="0">
      <selection activeCell="T25" sqref="T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375</v>
      </c>
      <c r="C16" s="4">
        <f>B16*1.2</f>
        <v>450</v>
      </c>
      <c r="D16" s="4">
        <f t="shared" ref="D16:D32" si="34">C16*1.2</f>
        <v>540</v>
      </c>
      <c r="E16" s="5">
        <f t="shared" ref="E16:E32" si="35">R16</f>
        <v>6800000</v>
      </c>
      <c r="F16" s="9">
        <f t="shared" ref="F16:F32" si="36">ROUND((E16/B16),0)</f>
        <v>18133</v>
      </c>
      <c r="G16" s="9">
        <f t="shared" ref="G16:G32" si="37">ROUND((E16/C16),0)</f>
        <v>15111</v>
      </c>
      <c r="H16" s="9">
        <f t="shared" ref="H16:H32" si="38">ROUND((E16/D16),0)</f>
        <v>12593</v>
      </c>
      <c r="I16" s="4" t="e">
        <f>#REF!</f>
        <v>#REF!</v>
      </c>
      <c r="J16" s="4">
        <f t="shared" ref="J16:J32" si="39">S16</f>
        <v>0</v>
      </c>
      <c r="O16">
        <v>0</v>
      </c>
      <c r="P16">
        <v>450</v>
      </c>
      <c r="Q16">
        <f t="shared" ref="P16:Q32" si="40">P16/1.2</f>
        <v>375</v>
      </c>
      <c r="R16" s="2">
        <v>6800000</v>
      </c>
    </row>
    <row r="17" spans="1:18" s="52" customFormat="1" ht="14.25" customHeight="1" x14ac:dyDescent="0.25">
      <c r="A17" s="50">
        <f t="shared" si="32"/>
        <v>0</v>
      </c>
      <c r="B17" s="50">
        <f t="shared" si="33"/>
        <v>458.33333333333337</v>
      </c>
      <c r="C17" s="50">
        <f t="shared" ref="C17:C32" si="41">B17*1.2</f>
        <v>550</v>
      </c>
      <c r="D17" s="50">
        <f t="shared" si="34"/>
        <v>660</v>
      </c>
      <c r="E17" s="51">
        <f t="shared" si="35"/>
        <v>7500000</v>
      </c>
      <c r="F17" s="50">
        <f t="shared" si="36"/>
        <v>16364</v>
      </c>
      <c r="G17" s="50">
        <f t="shared" si="37"/>
        <v>13636</v>
      </c>
      <c r="H17" s="50">
        <f t="shared" si="38"/>
        <v>11364</v>
      </c>
      <c r="I17" s="50" t="e">
        <f>#REF!</f>
        <v>#REF!</v>
      </c>
      <c r="J17" s="50">
        <f t="shared" si="39"/>
        <v>0</v>
      </c>
      <c r="O17" s="52">
        <v>0</v>
      </c>
      <c r="P17" s="52">
        <v>550</v>
      </c>
      <c r="Q17" s="52">
        <f t="shared" si="40"/>
        <v>458.33333333333337</v>
      </c>
      <c r="R17" s="53">
        <v>7500000</v>
      </c>
    </row>
    <row r="18" spans="1:18" ht="14.25" customHeight="1" x14ac:dyDescent="0.25">
      <c r="A18" s="4">
        <f t="shared" si="32"/>
        <v>0</v>
      </c>
      <c r="B18" s="4">
        <f t="shared" si="33"/>
        <v>466.66666666666669</v>
      </c>
      <c r="C18" s="4">
        <f t="shared" si="41"/>
        <v>560</v>
      </c>
      <c r="D18" s="4">
        <f t="shared" si="34"/>
        <v>672</v>
      </c>
      <c r="E18" s="5">
        <f t="shared" si="35"/>
        <v>6500000</v>
      </c>
      <c r="F18" s="9">
        <f t="shared" si="36"/>
        <v>13929</v>
      </c>
      <c r="G18" s="9">
        <f t="shared" si="37"/>
        <v>11607</v>
      </c>
      <c r="H18" s="9">
        <f t="shared" si="38"/>
        <v>9673</v>
      </c>
      <c r="I18" s="4" t="e">
        <f>#REF!</f>
        <v>#REF!</v>
      </c>
      <c r="J18" s="4">
        <f t="shared" si="39"/>
        <v>0</v>
      </c>
      <c r="O18">
        <v>0</v>
      </c>
      <c r="P18">
        <v>560</v>
      </c>
      <c r="Q18">
        <f t="shared" si="40"/>
        <v>466.66666666666669</v>
      </c>
      <c r="R18" s="2">
        <v>6500000</v>
      </c>
    </row>
    <row r="19" spans="1:18" ht="14.25" customHeight="1" x14ac:dyDescent="0.25">
      <c r="A19" s="4">
        <f t="shared" si="32"/>
        <v>0</v>
      </c>
      <c r="B19" s="4">
        <f t="shared" si="33"/>
        <v>500</v>
      </c>
      <c r="C19" s="4">
        <f t="shared" si="41"/>
        <v>600</v>
      </c>
      <c r="D19" s="4">
        <f t="shared" si="34"/>
        <v>720</v>
      </c>
      <c r="E19" s="5">
        <f t="shared" si="35"/>
        <v>7500000</v>
      </c>
      <c r="F19" s="9">
        <f t="shared" si="36"/>
        <v>15000</v>
      </c>
      <c r="G19" s="9">
        <f t="shared" si="37"/>
        <v>12500</v>
      </c>
      <c r="H19" s="9">
        <f t="shared" si="38"/>
        <v>10417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500</v>
      </c>
      <c r="R19" s="2">
        <v>7500000</v>
      </c>
    </row>
    <row r="20" spans="1:18" ht="14.25" customHeight="1" x14ac:dyDescent="0.25">
      <c r="A20" s="4">
        <f t="shared" si="32"/>
        <v>0</v>
      </c>
      <c r="B20" s="4">
        <f t="shared" si="33"/>
        <v>441.66666666666669</v>
      </c>
      <c r="C20" s="4">
        <f t="shared" si="41"/>
        <v>530</v>
      </c>
      <c r="D20" s="4">
        <f t="shared" si="34"/>
        <v>636</v>
      </c>
      <c r="E20" s="5">
        <f t="shared" si="35"/>
        <v>6200000</v>
      </c>
      <c r="F20" s="9">
        <f t="shared" si="36"/>
        <v>14038</v>
      </c>
      <c r="G20" s="9">
        <f t="shared" si="37"/>
        <v>11698</v>
      </c>
      <c r="H20" s="9">
        <f t="shared" si="38"/>
        <v>9748</v>
      </c>
      <c r="I20" s="4" t="e">
        <f>#REF!</f>
        <v>#REF!</v>
      </c>
      <c r="J20" s="4">
        <f t="shared" si="39"/>
        <v>0</v>
      </c>
      <c r="O20">
        <v>0</v>
      </c>
      <c r="P20">
        <v>530</v>
      </c>
      <c r="Q20">
        <f t="shared" si="40"/>
        <v>441.66666666666669</v>
      </c>
      <c r="R20" s="2">
        <v>6200000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445.83333333333337</v>
      </c>
      <c r="C21" s="4">
        <f t="shared" ref="C21:C24" si="44">B21*1.2</f>
        <v>535</v>
      </c>
      <c r="D21" s="4">
        <f t="shared" ref="D21:D24" si="45">C21*1.2</f>
        <v>642</v>
      </c>
      <c r="E21" s="5">
        <f t="shared" ref="E21:E24" si="46">R21</f>
        <v>7100000</v>
      </c>
      <c r="F21" s="9">
        <f t="shared" ref="F21:F24" si="47">ROUND((E21/B21),0)</f>
        <v>15925</v>
      </c>
      <c r="G21" s="9">
        <f t="shared" ref="G21:G24" si="48">ROUND((E21/C21),0)</f>
        <v>13271</v>
      </c>
      <c r="H21" s="9">
        <f t="shared" ref="H21:H24" si="49">ROUND((E21/D21),0)</f>
        <v>11059</v>
      </c>
      <c r="I21" s="4" t="e">
        <f>#REF!</f>
        <v>#REF!</v>
      </c>
      <c r="J21" s="4">
        <f t="shared" ref="J21:J24" si="50">S21</f>
        <v>0</v>
      </c>
      <c r="O21">
        <v>0</v>
      </c>
      <c r="P21">
        <v>535</v>
      </c>
      <c r="Q21">
        <f t="shared" ref="Q21:Q24" si="51">P21/1.2</f>
        <v>445.83333333333337</v>
      </c>
      <c r="R21" s="2">
        <v>7100000</v>
      </c>
    </row>
    <row r="22" spans="1:18" ht="14.25" customHeight="1" x14ac:dyDescent="0.25">
      <c r="A22" s="4">
        <f t="shared" si="42"/>
        <v>0</v>
      </c>
      <c r="B22" s="4">
        <f t="shared" si="43"/>
        <v>412.5</v>
      </c>
      <c r="C22" s="4">
        <f t="shared" si="44"/>
        <v>495</v>
      </c>
      <c r="D22" s="4">
        <f t="shared" si="45"/>
        <v>594</v>
      </c>
      <c r="E22" s="5">
        <f t="shared" si="46"/>
        <v>7200000</v>
      </c>
      <c r="F22" s="9">
        <f t="shared" si="47"/>
        <v>17455</v>
      </c>
      <c r="G22" s="9">
        <f t="shared" si="48"/>
        <v>14545</v>
      </c>
      <c r="H22" s="9">
        <f t="shared" si="49"/>
        <v>12121</v>
      </c>
      <c r="I22" s="4" t="e">
        <f>#REF!</f>
        <v>#REF!</v>
      </c>
      <c r="J22" s="4">
        <f t="shared" si="50"/>
        <v>0</v>
      </c>
      <c r="O22">
        <v>0</v>
      </c>
      <c r="P22">
        <v>495</v>
      </c>
      <c r="Q22">
        <f t="shared" si="51"/>
        <v>412.5</v>
      </c>
      <c r="R22" s="2">
        <v>7200000</v>
      </c>
    </row>
    <row r="23" spans="1:18" s="52" customFormat="1" ht="14.25" customHeight="1" x14ac:dyDescent="0.25">
      <c r="A23" s="50">
        <f t="shared" si="42"/>
        <v>0</v>
      </c>
      <c r="B23" s="50">
        <f t="shared" si="43"/>
        <v>450</v>
      </c>
      <c r="C23" s="50">
        <f t="shared" si="44"/>
        <v>540</v>
      </c>
      <c r="D23" s="50">
        <f t="shared" si="45"/>
        <v>648</v>
      </c>
      <c r="E23" s="51">
        <f t="shared" si="46"/>
        <v>7800000</v>
      </c>
      <c r="F23" s="50">
        <f t="shared" si="47"/>
        <v>17333</v>
      </c>
      <c r="G23" s="50">
        <f t="shared" si="48"/>
        <v>14444</v>
      </c>
      <c r="H23" s="50">
        <f t="shared" si="49"/>
        <v>12037</v>
      </c>
      <c r="I23" s="50" t="e">
        <f>#REF!</f>
        <v>#REF!</v>
      </c>
      <c r="J23" s="50">
        <f t="shared" si="50"/>
        <v>0</v>
      </c>
      <c r="O23" s="52">
        <v>0</v>
      </c>
      <c r="P23" s="52">
        <f t="shared" ref="P21:P24" si="52">O23/1.2</f>
        <v>0</v>
      </c>
      <c r="Q23" s="52">
        <v>450</v>
      </c>
      <c r="R23" s="53">
        <v>7800000</v>
      </c>
    </row>
    <row r="24" spans="1:18" ht="14.25" customHeight="1" x14ac:dyDescent="0.25">
      <c r="A24" s="4">
        <f t="shared" si="42"/>
        <v>0</v>
      </c>
      <c r="B24" s="4">
        <f t="shared" si="43"/>
        <v>420</v>
      </c>
      <c r="C24" s="4">
        <f t="shared" si="44"/>
        <v>504</v>
      </c>
      <c r="D24" s="4">
        <f t="shared" si="45"/>
        <v>604.79999999999995</v>
      </c>
      <c r="E24" s="5">
        <f t="shared" si="46"/>
        <v>6000000</v>
      </c>
      <c r="F24" s="9">
        <f t="shared" si="47"/>
        <v>14286</v>
      </c>
      <c r="G24" s="9">
        <f t="shared" si="48"/>
        <v>11905</v>
      </c>
      <c r="H24" s="9">
        <f t="shared" si="49"/>
        <v>9921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420</v>
      </c>
      <c r="R24" s="2">
        <v>6000000</v>
      </c>
    </row>
    <row r="25" spans="1:18" s="52" customFormat="1" ht="14.25" customHeight="1" x14ac:dyDescent="0.25">
      <c r="A25" s="50">
        <f t="shared" si="32"/>
        <v>0</v>
      </c>
      <c r="B25" s="50">
        <f t="shared" si="33"/>
        <v>450</v>
      </c>
      <c r="C25" s="50">
        <f t="shared" si="41"/>
        <v>540</v>
      </c>
      <c r="D25" s="50">
        <f t="shared" si="34"/>
        <v>648</v>
      </c>
      <c r="E25" s="51">
        <f t="shared" si="35"/>
        <v>7800000</v>
      </c>
      <c r="F25" s="50">
        <f t="shared" si="36"/>
        <v>17333</v>
      </c>
      <c r="G25" s="50">
        <f t="shared" si="37"/>
        <v>14444</v>
      </c>
      <c r="H25" s="50">
        <f t="shared" si="38"/>
        <v>12037</v>
      </c>
      <c r="I25" s="50" t="e">
        <f>#REF!</f>
        <v>#REF!</v>
      </c>
      <c r="J25" s="50">
        <f t="shared" si="39"/>
        <v>0</v>
      </c>
      <c r="O25" s="52">
        <v>0</v>
      </c>
      <c r="P25" s="52">
        <f t="shared" si="40"/>
        <v>0</v>
      </c>
      <c r="Q25" s="52">
        <v>450</v>
      </c>
      <c r="R25" s="53">
        <v>7800000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2000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-36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550*2000</f>
        <v>1100000</v>
      </c>
      <c r="W43" s="33"/>
      <c r="X43" s="26"/>
      <c r="Y43" s="7"/>
    </row>
    <row r="44" spans="1:25" ht="16.5" x14ac:dyDescent="0.3">
      <c r="E44" t="s">
        <v>37</v>
      </c>
      <c r="F44" s="7">
        <v>550</v>
      </c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E47" t="s">
        <v>39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V46*24/60</f>
        <v>36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0.36</v>
      </c>
      <c r="W48" s="33"/>
      <c r="X48" s="18"/>
      <c r="Y48" s="7"/>
    </row>
    <row r="49" spans="4:25" ht="16.5" x14ac:dyDescent="0.3">
      <c r="D49">
        <v>10.039999999999999</v>
      </c>
      <c r="E49">
        <v>16.04</v>
      </c>
      <c r="F49" s="7">
        <f>D49*E49</f>
        <v>161.04159999999999</v>
      </c>
      <c r="R49" s="6" t="s">
        <v>18</v>
      </c>
      <c r="S49" s="16">
        <f>SUM(S48:S48)</f>
        <v>0</v>
      </c>
      <c r="U49" s="31" t="s">
        <v>28</v>
      </c>
      <c r="V49" s="41">
        <f>ROUND((V43*V48),0)</f>
        <v>396000</v>
      </c>
      <c r="W49" s="33"/>
      <c r="X49" s="18"/>
      <c r="Y49" s="7"/>
    </row>
    <row r="50" spans="4:25" ht="16.5" x14ac:dyDescent="0.3">
      <c r="D50">
        <v>10.99</v>
      </c>
      <c r="E50">
        <v>6.5</v>
      </c>
      <c r="F50" s="7">
        <f t="shared" ref="F50:F56" si="53">D50*E50</f>
        <v>71.435000000000002</v>
      </c>
      <c r="R50" s="6" t="s">
        <v>13</v>
      </c>
      <c r="S50" s="16">
        <f>S49*90%</f>
        <v>0</v>
      </c>
      <c r="U50" s="31" t="s">
        <v>16</v>
      </c>
      <c r="V50" s="41">
        <v>550</v>
      </c>
      <c r="W50" s="33"/>
      <c r="X50" s="18"/>
      <c r="Y50" s="7"/>
    </row>
    <row r="51" spans="4:25" ht="16.5" x14ac:dyDescent="0.3">
      <c r="D51">
        <v>2.86</v>
      </c>
      <c r="E51">
        <v>3.06</v>
      </c>
      <c r="F51" s="7">
        <f t="shared" si="53"/>
        <v>8.7515999999999998</v>
      </c>
      <c r="R51" s="6" t="s">
        <v>19</v>
      </c>
      <c r="S51" s="16">
        <f>S49*80%</f>
        <v>0</v>
      </c>
      <c r="U51" s="37" t="s">
        <v>17</v>
      </c>
      <c r="V51" s="49">
        <v>13800</v>
      </c>
      <c r="W51" s="33"/>
      <c r="X51" s="18"/>
      <c r="Y51" s="7"/>
    </row>
    <row r="52" spans="4:25" ht="16.5" x14ac:dyDescent="0.3">
      <c r="D52">
        <v>5.32</v>
      </c>
      <c r="E52">
        <v>3.63</v>
      </c>
      <c r="F52" s="7">
        <f t="shared" si="53"/>
        <v>19.311600000000002</v>
      </c>
      <c r="S52" s="10"/>
      <c r="T52" s="10"/>
      <c r="U52" s="37" t="s">
        <v>29</v>
      </c>
      <c r="V52" s="38">
        <f>V51*V50</f>
        <v>7590000</v>
      </c>
      <c r="W52" s="33"/>
      <c r="X52" s="26"/>
      <c r="Y52" s="7"/>
    </row>
    <row r="53" spans="4:25" ht="16.5" x14ac:dyDescent="0.3">
      <c r="D53">
        <v>9.3000000000000007</v>
      </c>
      <c r="E53">
        <v>15.11</v>
      </c>
      <c r="F53" s="7">
        <f t="shared" si="53"/>
        <v>140.523</v>
      </c>
      <c r="S53" s="10"/>
      <c r="T53" s="10"/>
      <c r="U53" s="42" t="s">
        <v>30</v>
      </c>
      <c r="V53" s="43">
        <f>V52-V49</f>
        <v>7194000</v>
      </c>
      <c r="W53" s="44"/>
      <c r="X53" s="26"/>
      <c r="Y53" s="7"/>
    </row>
    <row r="54" spans="4:25" ht="16.5" x14ac:dyDescent="0.3">
      <c r="D54">
        <v>2.68</v>
      </c>
      <c r="E54">
        <v>7.78</v>
      </c>
      <c r="F54" s="7">
        <f t="shared" si="53"/>
        <v>20.8504</v>
      </c>
      <c r="P54" s="13" t="s">
        <v>14</v>
      </c>
      <c r="S54" s="10"/>
      <c r="T54" s="11"/>
      <c r="U54" s="42" t="s">
        <v>31</v>
      </c>
      <c r="V54" s="43">
        <f>V53*0.9</f>
        <v>6474600</v>
      </c>
      <c r="W54" s="33"/>
      <c r="X54" s="28"/>
      <c r="Y54" s="7"/>
    </row>
    <row r="55" spans="4:25" ht="16.5" x14ac:dyDescent="0.3">
      <c r="D55">
        <v>2.94</v>
      </c>
      <c r="E55">
        <v>2.15</v>
      </c>
      <c r="F55" s="7">
        <f t="shared" si="53"/>
        <v>6.3209999999999997</v>
      </c>
      <c r="S55" s="11"/>
      <c r="T55" s="10"/>
      <c r="U55" s="42" t="s">
        <v>32</v>
      </c>
      <c r="V55" s="45">
        <f>V53*0.8</f>
        <v>5755200</v>
      </c>
      <c r="W55" s="33"/>
      <c r="X55" s="29"/>
      <c r="Y55" s="7"/>
    </row>
    <row r="56" spans="4:25" ht="16.5" x14ac:dyDescent="0.3">
      <c r="D56">
        <v>9.6</v>
      </c>
      <c r="E56">
        <v>1.79</v>
      </c>
      <c r="F56" s="7">
        <f t="shared" si="53"/>
        <v>17.184000000000001</v>
      </c>
      <c r="S56" s="10"/>
      <c r="T56" s="10"/>
      <c r="U56" s="42" t="s">
        <v>33</v>
      </c>
      <c r="V56" s="46">
        <f>V53*0.025/12</f>
        <v>14987.5</v>
      </c>
      <c r="W56" s="33"/>
      <c r="X56" s="30"/>
      <c r="Y56" s="7"/>
    </row>
    <row r="57" spans="4:25" ht="15.75" x14ac:dyDescent="0.25">
      <c r="F57" s="7">
        <f>SUM(F49:F56)</f>
        <v>445.41820000000007</v>
      </c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4:25" ht="15.75" x14ac:dyDescent="0.25">
      <c r="U58" s="22"/>
      <c r="V58" s="23"/>
      <c r="W58" s="24"/>
      <c r="X58" s="24"/>
    </row>
    <row r="59" spans="4:25" ht="15.75" x14ac:dyDescent="0.25">
      <c r="U59" s="17"/>
      <c r="V59" s="19"/>
      <c r="W59" s="21"/>
      <c r="X59" s="21"/>
    </row>
    <row r="60" spans="4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15" zoomScaleNormal="11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2024-02-06T10:27:22Z</dcterms:modified>
</cp:coreProperties>
</file>