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ejal Export\"/>
    </mc:Choice>
  </mc:AlternateContent>
  <xr:revisionPtr revIDLastSave="0" documentId="13_ncr:1_{E592788E-1BA2-43F6-8057-3013068FCF72}" xr6:coauthVersionLast="36" xr6:coauthVersionMax="47" xr10:uidLastSave="{00000000-0000-0000-0000-000000000000}"/>
  <bookViews>
    <workbookView xWindow="0" yWindow="0" windowWidth="28800" windowHeight="12105" tabRatio="932" xr2:uid="{00000000-000D-0000-FFFF-FFFF00000000}"/>
  </bookViews>
  <sheets>
    <sheet name="Calculation" sheetId="23" r:id="rId1"/>
    <sheet name="22-23" sheetId="4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6" r:id="rId13"/>
    <sheet name="Sheet12" sheetId="27" r:id="rId14"/>
    <sheet name="Sheet13" sheetId="28" r:id="rId15"/>
    <sheet name="Sheet14" sheetId="29" r:id="rId16"/>
    <sheet name="Sheet15" sheetId="30" r:id="rId17"/>
    <sheet name="Sheet16" sheetId="31" r:id="rId18"/>
    <sheet name="Sheet17" sheetId="32" r:id="rId19"/>
  </sheets>
  <calcPr calcId="191029"/>
</workbook>
</file>

<file path=xl/calcChain.xml><?xml version="1.0" encoding="utf-8"?>
<calcChain xmlns="http://schemas.openxmlformats.org/spreadsheetml/2006/main">
  <c r="B24" i="23" l="1"/>
  <c r="C2" i="4" l="1"/>
  <c r="R2" i="4"/>
  <c r="B7" i="23" l="1"/>
  <c r="I37" i="4" l="1"/>
  <c r="H37" i="4"/>
  <c r="H36" i="4"/>
  <c r="B22" i="23" l="1"/>
  <c r="H48" i="4" l="1"/>
  <c r="H44" i="4"/>
  <c r="H50" i="4" s="1"/>
  <c r="H42" i="4"/>
  <c r="H46" i="4" s="1"/>
  <c r="J36" i="4"/>
  <c r="R3" i="4"/>
  <c r="B3" i="4" s="1"/>
  <c r="C3" i="4" s="1"/>
  <c r="D3" i="4" s="1"/>
  <c r="R4" i="4"/>
  <c r="B4" i="4" s="1"/>
  <c r="C4" i="4" s="1"/>
  <c r="D4" i="4" s="1"/>
  <c r="R5" i="4"/>
  <c r="R6" i="4"/>
  <c r="B6" i="4" s="1"/>
  <c r="C6" i="4" s="1"/>
  <c r="R7" i="4"/>
  <c r="B7" i="4" s="1"/>
  <c r="C7" i="4" s="1"/>
  <c r="D7" i="4" s="1"/>
  <c r="R8" i="4"/>
  <c r="B8" i="4" s="1"/>
  <c r="C8" i="4" s="1"/>
  <c r="D8" i="4" s="1"/>
  <c r="R9" i="4"/>
  <c r="B9" i="4" s="1"/>
  <c r="C9" i="4" s="1"/>
  <c r="D9" i="4" s="1"/>
  <c r="R10" i="4"/>
  <c r="B10" i="4" s="1"/>
  <c r="C10" i="4" s="1"/>
  <c r="Q17" i="4"/>
  <c r="K17" i="4"/>
  <c r="J17" i="4"/>
  <c r="B15" i="4"/>
  <c r="C15" i="4" s="1"/>
  <c r="D15" i="4" s="1"/>
  <c r="Q15" i="4"/>
  <c r="K15" i="4"/>
  <c r="J15" i="4"/>
  <c r="R14" i="4"/>
  <c r="B14" i="4" s="1"/>
  <c r="C14" i="4" s="1"/>
  <c r="K14" i="4"/>
  <c r="J14" i="4"/>
  <c r="R13" i="4"/>
  <c r="B13" i="4" s="1"/>
  <c r="C13" i="4" s="1"/>
  <c r="D13" i="4" s="1"/>
  <c r="K13" i="4"/>
  <c r="J13" i="4"/>
  <c r="R12" i="4"/>
  <c r="B12" i="4" s="1"/>
  <c r="C12" i="4" s="1"/>
  <c r="D12" i="4" s="1"/>
  <c r="K12" i="4"/>
  <c r="J12" i="4"/>
  <c r="R11" i="4"/>
  <c r="B11" i="4" s="1"/>
  <c r="C11" i="4" s="1"/>
  <c r="D11" i="4" s="1"/>
  <c r="K11" i="4"/>
  <c r="J11" i="4"/>
  <c r="K10" i="4"/>
  <c r="J10" i="4"/>
  <c r="K9" i="4"/>
  <c r="J9" i="4"/>
  <c r="K8" i="4"/>
  <c r="J8" i="4"/>
  <c r="K7" i="4"/>
  <c r="J7" i="4"/>
  <c r="K6" i="4"/>
  <c r="J6" i="4"/>
  <c r="K5" i="4"/>
  <c r="J5" i="4"/>
  <c r="K4" i="4"/>
  <c r="J4" i="4"/>
  <c r="K3" i="4"/>
  <c r="J3" i="4"/>
  <c r="B2" i="4"/>
  <c r="K2" i="4"/>
  <c r="J2" i="4"/>
  <c r="R20" i="4"/>
  <c r="Q20" i="4"/>
  <c r="K20" i="4"/>
  <c r="J20" i="4"/>
  <c r="E20" i="4"/>
  <c r="B20" i="4"/>
  <c r="C20" i="4" s="1"/>
  <c r="D20" i="4" s="1"/>
  <c r="Q16" i="4"/>
  <c r="B16" i="4" s="1"/>
  <c r="C16" i="4" s="1"/>
  <c r="D16" i="4" s="1"/>
  <c r="K16" i="4"/>
  <c r="J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G15" i="4" l="1"/>
  <c r="F14" i="4"/>
  <c r="H12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H14" i="4" s="1"/>
  <c r="G14" i="4"/>
  <c r="F4" i="4"/>
  <c r="H6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B5" i="4"/>
  <c r="H20" i="4"/>
  <c r="F20" i="4"/>
  <c r="G20" i="4"/>
  <c r="F16" i="4"/>
  <c r="G16" i="4"/>
  <c r="H31" i="4"/>
  <c r="G32" i="4"/>
  <c r="C5" i="4" l="1"/>
  <c r="F5" i="4"/>
  <c r="D5" i="4" l="1"/>
  <c r="H5" i="4" s="1"/>
  <c r="G5" i="4"/>
  <c r="B54" i="23" l="1"/>
  <c r="B8" i="23"/>
  <c r="B6" i="23"/>
  <c r="B5" i="23"/>
  <c r="B14" i="23" s="1"/>
  <c r="B10" i="23" l="1"/>
  <c r="B11" i="23" s="1"/>
  <c r="B12" i="23" s="1"/>
  <c r="B13" i="23" s="1"/>
  <c r="B16" i="23" s="1"/>
  <c r="B18" i="23" l="1"/>
  <c r="B20" i="23" l="1"/>
  <c r="B19" i="23"/>
  <c r="Q21" i="4"/>
  <c r="R21" i="4" s="1"/>
  <c r="K21" i="4"/>
  <c r="J21" i="4"/>
  <c r="E21" i="4"/>
  <c r="Q19" i="4"/>
  <c r="R19" i="4" s="1"/>
  <c r="K19" i="4"/>
  <c r="J19" i="4"/>
  <c r="E19" i="4"/>
  <c r="Q18" i="4"/>
  <c r="K18" i="4"/>
  <c r="J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<sst xmlns="http://schemas.openxmlformats.org/spreadsheetml/2006/main" count="68" uniqueCount="55">
  <si>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</si>
  <si>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</si>
  <si>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</si>
  <si>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</si>
  <si>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</si>
  <si>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</si>
  <si>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</si>
  <si>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</si>
  <si>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</si>
  <si>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</si>
  <si>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</si>
  <si>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</si>
  <si>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</si>
  <si>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</si>
  <si>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</si>
  <si>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</si>
  <si>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</si>
  <si>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</si>
  <si>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</si>
  <si>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</si>
  <si>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</si>
  <si>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</si>
  <si>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</si>
  <si>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</si>
  <si>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</si>
  <si>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</si>
  <si>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</si>
  <si>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</si>
  <si>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</si>
  <si>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</si>
  <si>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</si>
  <si>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</si>
  <si>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</si>
  <si>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</si>
  <si>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</si>
  <si>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</si>
  <si>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ACA</t>
  </si>
  <si>
    <t>AGR PRICE</t>
  </si>
  <si>
    <t>OFFICE N0.</t>
  </si>
  <si>
    <t>CAR PARKING</t>
  </si>
  <si>
    <t>Interior</t>
  </si>
  <si>
    <t>Car Parking</t>
  </si>
  <si>
    <t>IGR-08.02.23</t>
  </si>
  <si>
    <t>IGR-10.02.23</t>
  </si>
  <si>
    <t>IGR-27.02.23</t>
  </si>
  <si>
    <t>IGR-28.03.23</t>
  </si>
  <si>
    <t>IGR-22.05.23</t>
  </si>
  <si>
    <t>IGR-30.01.23</t>
  </si>
  <si>
    <t>IGR-13.03.23</t>
  </si>
  <si>
    <t>IGR-12.01.23</t>
  </si>
  <si>
    <t>CE - 4011</t>
  </si>
  <si>
    <t>SA</t>
  </si>
  <si>
    <t>oc</t>
  </si>
  <si>
    <t>19.07.23</t>
  </si>
  <si>
    <t xml:space="preserve">State Bank Of India ( Diamond Branch (BKC) ) - Sejal Export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</si>
</sst>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41">
    <xf numFmtId="0" fontId="0" fillId="0" borderId="0" xfId="0"/>
    <xf numFmtId="0" fontId="2" fillId="0" borderId="0" xfId="0" applyFont="1"/>
    <xf numFmtId="0" fontId="0" fillId="0" borderId="1" xfId="0" applyBorder="1"/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43" fontId="5" fillId="0" borderId="0" xfId="1" applyFont="1" applyFill="1" applyBorder="1"/>
    <xf numFmtId="0" fontId="5" fillId="0" borderId="0" xfId="0" applyFont="1"/>
    <xf numFmtId="10" fontId="5" fillId="0" borderId="0" xfId="0" applyNumberFormat="1" applyFont="1"/>
    <xf numFmtId="43" fontId="4" fillId="0" borderId="0" xfId="0" applyNumberFormat="1" applyFont="1"/>
    <xf numFmtId="0" fontId="0" fillId="0" borderId="6" xfId="0" applyBorder="1"/>
    <xf numFmtId="43" fontId="4" fillId="0" borderId="7" xfId="0" applyNumberFormat="1" applyFont="1" applyBorder="1"/>
    <xf numFmtId="0" fontId="4" fillId="0" borderId="4" xfId="0" applyFont="1" applyBorder="1"/>
    <xf numFmtId="0" fontId="6" fillId="0" borderId="0" xfId="0" applyFont="1"/>
    <xf numFmtId="0" fontId="0" fillId="0" borderId="8" xfId="0" applyBorder="1"/>
    <xf numFmtId="43" fontId="0" fillId="0" borderId="0" xfId="0" applyNumberFormat="1"/>
    <xf numFmtId="43" fontId="0" fillId="2" borderId="0" xfId="1" applyFont="1" applyFill="1"/>
    <xf numFmtId="43" fontId="4" fillId="0" borderId="8" xfId="1" applyFont="1" applyFill="1" applyBorder="1"/>
    <xf numFmtId="43" fontId="0" fillId="0" borderId="8" xfId="1" applyFont="1" applyFill="1" applyBorder="1"/>
    <xf numFmtId="43" fontId="2" fillId="0" borderId="8" xfId="1" applyFont="1" applyFill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2" fillId="0" borderId="4" xfId="0" applyFont="1" applyBorder="1"/>
    <xf numFmtId="0" fontId="5" fillId="0" borderId="0" xfId="0" applyFont="1" applyAlignment="1">
      <alignment horizontal="right"/>
    </xf>
    <xf numFmtId="0" fontId="5" fillId="0" borderId="5" xfId="0" applyFont="1" applyBorder="1"/>
    <xf numFmtId="0" fontId="1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4" fontId="0" fillId="0" borderId="0" xfId="0" applyNumberFormat="1" applyFill="1"/>
    <xf numFmtId="43" fontId="0" fillId="0" borderId="0" xfId="1" applyFont="1" applyFill="1"/>
    <xf numFmtId="43" fontId="2" fillId="0" borderId="0" xfId="1" applyFont="1" applyFill="1" applyAlignment="1"/>
    <xf numFmtId="43" fontId="2" fillId="0" borderId="0" xfId="1" applyFont="1" applyFill="1"/>
    <xf numFmtId="43" fontId="0" fillId="0" borderId="0" xfId="0" applyNumberFormat="1" applyFill="1"/>
    <xf numFmtId="0" fontId="2" fillId="0" borderId="8" xfId="0" applyFont="1" applyBorder="1"/>
    <xf numFmtId="43" fontId="5" fillId="0" borderId="8" xfId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DEBD5B-5819-4491-A0AB-15D1482BA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556250-E5BA-FD1C-5B84-8C7C9E768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D3E10D-CACD-4B3B-2709-BF993E244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620F09-F834-9667-4EE9-493309538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FCC97D-737C-FC1A-3F08-01E1A7C92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220892</xdr:colOff>
      <xdr:row>47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439335-4E45-8F6C-481A-E135F1F5E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22492" cy="91166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20754</xdr:colOff>
      <xdr:row>34</xdr:row>
      <xdr:rowOff>96167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472D37-70D1-45EC-AA4E-EE4158D68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2212754" cy="657316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192313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C18B29-7741-2967-F126-A34F03DC2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93913" cy="891664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144682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DE6306-C3B6-8EA0-4232-AB7B2473C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46282" cy="894522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8EF81F-1E78-5A3B-3253-80E7E5950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8964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14E87-3CBD-7CFC-78B0-638A1F3E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DCAF25-D86E-2784-E165-ADE61E00F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897C5F-E1DD-B0BA-E705-ABFF1393B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84E204-25A1-57FF-08EA-1D4BCE619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C57006-27A8-56B0-6C73-95B40ABD2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E878CD-6D9D-55B9-84EF-10ECEA327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9C83E5-2453-91D1-C550-7C499FF48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3CF8E3-20C8-89AE-83E3-19DAF6829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K54"/>
  <sheetViews>
    <sheetView tabSelected="1" topLeftCell="A5" zoomScale="130" zoomScaleNormal="130" workbookViewId="0">
      <selection activeCell="L27" sqref="L27"/>
    </sheetView>
  </sheetViews>
  <sheetFormatPr defaultRowHeight="15" x14ac:dyDescent="0.25"/>
  <cols>
    <col min="1" max="1" width="21.7109375" bestFit="1" customWidth="1"/>
    <col min="2" max="2" width="33.140625" style="6" customWidth="1"/>
    <col min="3" max="3" width="14.28515625" style="6" hidden="1" customWidth="1"/>
    <col min="4" max="4" width="14.28515625" hidden="1" customWidth="1"/>
    <col min="5" max="5" width="11.5703125" bestFit="1" customWidth="1"/>
    <col min="8" max="8" width="11" bestFit="1" customWidth="1"/>
    <col min="9" max="11" width="10" bestFit="1" customWidth="1"/>
    <col min="15" max="15" width="10" bestFit="1" customWidth="1"/>
  </cols>
  <sheetData>
    <row r="1" spans="1:7" x14ac:dyDescent="0.25">
      <c r="A1" s="2"/>
      <c r="B1" s="3"/>
      <c r="C1" s="4"/>
    </row>
    <row r="2" spans="1:7" s="1" customFormat="1" x14ac:dyDescent="0.25">
      <c r="A2" s="26"/>
      <c r="B2" s="27"/>
      <c r="C2" s="28"/>
    </row>
    <row r="3" spans="1:7" x14ac:dyDescent="0.25">
      <c r="A3" s="5" t="s">
        <v>13</v>
      </c>
      <c r="B3" s="7">
        <v>40700</v>
      </c>
      <c r="C3" s="9" t="s">
        <v>34</v>
      </c>
      <c r="D3" s="1" t="s">
        <v>35</v>
      </c>
    </row>
    <row r="4" spans="1:7" ht="30" x14ac:dyDescent="0.25">
      <c r="A4" s="8" t="s">
        <v>14</v>
      </c>
      <c r="B4" s="7">
        <v>2800</v>
      </c>
      <c r="C4" s="9"/>
    </row>
    <row r="5" spans="1:7" x14ac:dyDescent="0.25">
      <c r="A5" s="5" t="s">
        <v>15</v>
      </c>
      <c r="B5" s="7">
        <f>B3-B4</f>
        <v>37900</v>
      </c>
      <c r="C5" s="9"/>
    </row>
    <row r="6" spans="1:7" x14ac:dyDescent="0.25">
      <c r="A6" s="5" t="s">
        <v>16</v>
      </c>
      <c r="B6" s="7">
        <f>B4</f>
        <v>2800</v>
      </c>
      <c r="C6" s="9"/>
    </row>
    <row r="7" spans="1:7" x14ac:dyDescent="0.25">
      <c r="A7" s="5" t="s">
        <v>17</v>
      </c>
      <c r="B7" s="10">
        <f>F7-F8</f>
        <v>15</v>
      </c>
      <c r="C7" s="10">
        <v>2023</v>
      </c>
      <c r="F7">
        <v>2024</v>
      </c>
    </row>
    <row r="8" spans="1:7" x14ac:dyDescent="0.25">
      <c r="A8" s="5" t="s">
        <v>18</v>
      </c>
      <c r="B8" s="10">
        <f>B9-B7</f>
        <v>45</v>
      </c>
      <c r="C8" s="10">
        <v>2009</v>
      </c>
      <c r="F8">
        <v>2009</v>
      </c>
      <c r="G8" t="s">
        <v>52</v>
      </c>
    </row>
    <row r="9" spans="1:7" x14ac:dyDescent="0.25">
      <c r="A9" s="5" t="s">
        <v>19</v>
      </c>
      <c r="B9" s="10">
        <v>60</v>
      </c>
      <c r="C9" s="10"/>
    </row>
    <row r="10" spans="1:7" ht="30" x14ac:dyDescent="0.25">
      <c r="A10" s="8" t="s">
        <v>20</v>
      </c>
      <c r="B10" s="10">
        <f>90*B7/B9</f>
        <v>22.5</v>
      </c>
      <c r="C10" s="10"/>
    </row>
    <row r="11" spans="1:7" x14ac:dyDescent="0.25">
      <c r="A11" s="5"/>
      <c r="B11" s="11">
        <f>B10%</f>
        <v>0.22500000000000001</v>
      </c>
      <c r="C11" s="11"/>
    </row>
    <row r="12" spans="1:7" x14ac:dyDescent="0.25">
      <c r="A12" s="5" t="s">
        <v>21</v>
      </c>
      <c r="B12" s="7">
        <f>B6*B11</f>
        <v>630</v>
      </c>
      <c r="C12" s="9"/>
    </row>
    <row r="13" spans="1:7" x14ac:dyDescent="0.25">
      <c r="A13" s="5" t="s">
        <v>22</v>
      </c>
      <c r="B13" s="7">
        <f>B6-B12</f>
        <v>2170</v>
      </c>
      <c r="C13" s="9"/>
    </row>
    <row r="14" spans="1:7" x14ac:dyDescent="0.25">
      <c r="A14" s="5" t="s">
        <v>15</v>
      </c>
      <c r="B14" s="7">
        <f>B5</f>
        <v>37900</v>
      </c>
      <c r="C14"/>
    </row>
    <row r="15" spans="1:7" x14ac:dyDescent="0.25">
      <c r="B15" s="7"/>
      <c r="C15"/>
    </row>
    <row r="16" spans="1:7" x14ac:dyDescent="0.25">
      <c r="A16" s="17" t="s">
        <v>23</v>
      </c>
      <c r="B16" s="20">
        <f>B14+B13</f>
        <v>40070</v>
      </c>
      <c r="C16"/>
    </row>
    <row r="17" spans="1:11" x14ac:dyDescent="0.25">
      <c r="A17" s="39" t="s">
        <v>51</v>
      </c>
      <c r="B17" s="40">
        <v>6102</v>
      </c>
      <c r="C17"/>
    </row>
    <row r="18" spans="1:11" x14ac:dyDescent="0.25">
      <c r="A18" s="39" t="s">
        <v>32</v>
      </c>
      <c r="B18" s="40">
        <f>B17*B16</f>
        <v>244507140</v>
      </c>
      <c r="C18"/>
      <c r="E18" s="18"/>
    </row>
    <row r="19" spans="1:11" x14ac:dyDescent="0.25">
      <c r="A19" s="39" t="s">
        <v>24</v>
      </c>
      <c r="B19" s="40">
        <f>B18*90%</f>
        <v>220056426</v>
      </c>
      <c r="C19"/>
      <c r="H19" s="18"/>
      <c r="I19" s="18"/>
    </row>
    <row r="20" spans="1:11" x14ac:dyDescent="0.25">
      <c r="A20" s="39" t="s">
        <v>25</v>
      </c>
      <c r="B20" s="40">
        <f>B18*80%</f>
        <v>195605712</v>
      </c>
      <c r="C20"/>
    </row>
    <row r="21" spans="1:11" x14ac:dyDescent="0.25">
      <c r="A21" s="5"/>
      <c r="C21"/>
    </row>
    <row r="22" spans="1:11" x14ac:dyDescent="0.25">
      <c r="A22" s="13" t="s">
        <v>26</v>
      </c>
      <c r="B22" s="14">
        <f>B4*B17</f>
        <v>17085600</v>
      </c>
      <c r="C22"/>
      <c r="K22" s="18"/>
    </row>
    <row r="23" spans="1:11" x14ac:dyDescent="0.25">
      <c r="A23" s="5" t="s">
        <v>27</v>
      </c>
      <c r="C23"/>
    </row>
    <row r="24" spans="1:11" x14ac:dyDescent="0.25">
      <c r="A24" s="15" t="s">
        <v>28</v>
      </c>
      <c r="B24" s="12">
        <f>B18*0.04/12</f>
        <v>815023.79999999993</v>
      </c>
      <c r="C24"/>
    </row>
    <row r="27" spans="1:11" x14ac:dyDescent="0.25">
      <c r="A27" s="1" t="s">
        <v>54</v>
      </c>
      <c r="K27" s="18"/>
    </row>
    <row r="28" spans="1:11" x14ac:dyDescent="0.25">
      <c r="J28" s="18"/>
    </row>
    <row r="29" spans="1:11" ht="15.75" x14ac:dyDescent="0.25">
      <c r="A29" s="16"/>
      <c r="J29" s="18"/>
    </row>
    <row r="30" spans="1:11" ht="15.75" x14ac:dyDescent="0.25">
      <c r="A30" s="16"/>
    </row>
    <row r="31" spans="1:11" ht="15.75" x14ac:dyDescent="0.25">
      <c r="A31" s="16"/>
    </row>
    <row r="32" spans="1:11" ht="15.75" x14ac:dyDescent="0.25">
      <c r="A32" s="16"/>
    </row>
    <row r="33" spans="1:1" ht="15.75" x14ac:dyDescent="0.25">
      <c r="A33" s="16"/>
    </row>
    <row r="34" spans="1:1" ht="15.75" x14ac:dyDescent="0.25">
      <c r="A34" s="16"/>
    </row>
    <row r="35" spans="1:1" ht="15.75" x14ac:dyDescent="0.25">
      <c r="A35" s="16"/>
    </row>
    <row r="54" spans="2:2" x14ac:dyDescent="0.25">
      <c r="B54" s="6">
        <f>B53*B52</f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1E853-0D09-4096-A411-34780233C59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426E2-1414-4F01-B616-ED195C231E1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676E3-4AC5-4F79-BB8B-0744BE60044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54FA8-D5AF-4F21-98DD-5878CB9C7028}">
  <dimension ref="A1"/>
  <sheetViews>
    <sheetView workbookViewId="0">
      <selection activeCell="K21" sqref="K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5B704-1DCD-4B10-8E85-71380364827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A081E-4191-498A-B4FF-C742668AE46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97394-E7B7-4996-B152-9E3A7A0F34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50"/>
  <sheetViews>
    <sheetView topLeftCell="A4" workbookViewId="0">
      <selection activeCell="Q26" sqref="Q26"/>
    </sheetView>
  </sheetViews>
  <sheetFormatPr defaultRowHeight="15" x14ac:dyDescent="0.25"/>
  <cols>
    <col min="1" max="1" width="4.28515625" style="33" customWidth="1"/>
    <col min="2" max="2" width="11.140625" style="33" bestFit="1" customWidth="1"/>
    <col min="3" max="3" width="12.5703125" style="33" customWidth="1"/>
    <col min="4" max="4" width="12.5703125" style="33" bestFit="1" customWidth="1"/>
    <col min="5" max="5" width="15.28515625" style="33" bestFit="1" customWidth="1"/>
    <col min="6" max="6" width="14" style="33" customWidth="1"/>
    <col min="7" max="7" width="12.5703125" style="33" bestFit="1" customWidth="1"/>
    <col min="8" max="8" width="15.28515625" style="33" bestFit="1" customWidth="1"/>
    <col min="9" max="9" width="15.28515625" style="33" customWidth="1"/>
    <col min="10" max="10" width="11.85546875" style="33" customWidth="1"/>
    <col min="11" max="11" width="9.85546875" style="33" customWidth="1"/>
    <col min="12" max="14" width="0" style="33" hidden="1" customWidth="1"/>
    <col min="15" max="15" width="6.7109375" style="33" customWidth="1"/>
    <col min="16" max="16" width="8.7109375" style="33" customWidth="1"/>
    <col min="17" max="17" width="7.140625" style="33" customWidth="1"/>
    <col min="18" max="18" width="10.7109375" style="33" customWidth="1"/>
    <col min="19" max="19" width="14.42578125" style="33" bestFit="1" customWidth="1"/>
    <col min="20" max="20" width="13.85546875" style="33" customWidth="1"/>
    <col min="21" max="21" width="6" style="33" customWidth="1"/>
    <col min="22" max="22" width="6.28515625" style="33" customWidth="1"/>
    <col min="23" max="16384" width="9.140625" style="33"/>
  </cols>
  <sheetData>
    <row r="1" spans="1:20" s="30" customFormat="1" ht="45" x14ac:dyDescent="0.25">
      <c r="A1" s="29" t="s">
        <v>0</v>
      </c>
      <c r="B1" s="29" t="s">
        <v>6</v>
      </c>
      <c r="C1" s="29" t="s">
        <v>9</v>
      </c>
      <c r="D1" s="29" t="s">
        <v>10</v>
      </c>
      <c r="E1" s="29" t="s">
        <v>1</v>
      </c>
      <c r="F1" s="29" t="s">
        <v>8</v>
      </c>
      <c r="G1" s="29" t="s">
        <v>11</v>
      </c>
      <c r="H1" s="29" t="s">
        <v>12</v>
      </c>
      <c r="I1" s="29"/>
      <c r="J1" s="29" t="s">
        <v>2</v>
      </c>
      <c r="K1" s="29" t="s">
        <v>3</v>
      </c>
      <c r="O1" s="30" t="s">
        <v>7</v>
      </c>
      <c r="P1" s="30" t="s">
        <v>4</v>
      </c>
      <c r="Q1" s="30" t="s">
        <v>5</v>
      </c>
      <c r="R1" s="30" t="s">
        <v>6</v>
      </c>
      <c r="S1" s="30" t="s">
        <v>1</v>
      </c>
    </row>
    <row r="2" spans="1:20" x14ac:dyDescent="0.25">
      <c r="A2" s="31">
        <v>1</v>
      </c>
      <c r="B2" s="31">
        <f t="shared" ref="B2:B16" si="0">R2</f>
        <v>208.3916083916084</v>
      </c>
      <c r="C2" s="31">
        <f>B2*1.43</f>
        <v>298</v>
      </c>
      <c r="D2" s="31">
        <f t="shared" ref="D2:D16" si="1">C2*1.2</f>
        <v>357.59999999999997</v>
      </c>
      <c r="E2" s="32">
        <f t="shared" ref="E2:E16" si="2">S2</f>
        <v>13000000</v>
      </c>
      <c r="F2" s="31">
        <f t="shared" ref="F2:F15" si="3">ROUND((E2/B2),0)</f>
        <v>62383</v>
      </c>
      <c r="G2" s="31">
        <f t="shared" ref="G2:G15" si="4">ROUND((E2/C2),0)</f>
        <v>43624</v>
      </c>
      <c r="H2" s="31">
        <f t="shared" ref="H2:H15" si="5">ROUND((E2/D2),0)</f>
        <v>36353</v>
      </c>
      <c r="I2" s="31"/>
      <c r="J2" s="31">
        <f t="shared" ref="J2:J15" si="6">U2</f>
        <v>0</v>
      </c>
      <c r="K2" s="31">
        <f t="shared" ref="K2:K15" si="7">V2</f>
        <v>0</v>
      </c>
      <c r="P2" s="33">
        <v>0</v>
      </c>
      <c r="Q2" s="31">
        <v>298</v>
      </c>
      <c r="R2" s="33">
        <f>Q2/1.43</f>
        <v>208.3916083916084</v>
      </c>
      <c r="S2" s="34">
        <v>13000000</v>
      </c>
      <c r="T2" s="34" t="s">
        <v>53</v>
      </c>
    </row>
    <row r="3" spans="1:20" x14ac:dyDescent="0.25">
      <c r="A3" s="31">
        <v>2</v>
      </c>
      <c r="B3" s="31">
        <f t="shared" si="0"/>
        <v>250.83333333333334</v>
      </c>
      <c r="C3" s="31">
        <f t="shared" ref="C3:C16" si="8">B3*1.2</f>
        <v>301</v>
      </c>
      <c r="D3" s="31">
        <f t="shared" si="1"/>
        <v>361.2</v>
      </c>
      <c r="E3" s="32">
        <f t="shared" si="2"/>
        <v>12597700</v>
      </c>
      <c r="F3" s="31">
        <f t="shared" si="3"/>
        <v>50223</v>
      </c>
      <c r="G3" s="31">
        <f t="shared" si="4"/>
        <v>41853</v>
      </c>
      <c r="H3" s="31">
        <f t="shared" si="5"/>
        <v>34877</v>
      </c>
      <c r="I3" s="31"/>
      <c r="J3" s="31">
        <f t="shared" si="6"/>
        <v>0</v>
      </c>
      <c r="K3" s="31">
        <f t="shared" si="7"/>
        <v>0</v>
      </c>
      <c r="P3" s="33">
        <v>0</v>
      </c>
      <c r="Q3" s="33">
        <v>301</v>
      </c>
      <c r="R3" s="33">
        <f t="shared" ref="R3:R10" si="9">Q3/1.2</f>
        <v>250.83333333333334</v>
      </c>
      <c r="S3" s="34">
        <v>12597700</v>
      </c>
      <c r="T3" s="34" t="s">
        <v>42</v>
      </c>
    </row>
    <row r="4" spans="1:20" x14ac:dyDescent="0.25">
      <c r="A4" s="31">
        <v>3</v>
      </c>
      <c r="B4" s="31">
        <f t="shared" si="0"/>
        <v>247.5</v>
      </c>
      <c r="C4" s="31">
        <f t="shared" si="8"/>
        <v>297</v>
      </c>
      <c r="D4" s="31">
        <f t="shared" si="1"/>
        <v>356.4</v>
      </c>
      <c r="E4" s="32">
        <f t="shared" si="2"/>
        <v>12430300</v>
      </c>
      <c r="F4" s="31">
        <f t="shared" si="3"/>
        <v>50223</v>
      </c>
      <c r="G4" s="31">
        <f t="shared" si="4"/>
        <v>41853</v>
      </c>
      <c r="H4" s="31">
        <f t="shared" si="5"/>
        <v>34877</v>
      </c>
      <c r="I4" s="31"/>
      <c r="J4" s="31">
        <f t="shared" si="6"/>
        <v>0</v>
      </c>
      <c r="K4" s="31">
        <f t="shared" si="7"/>
        <v>0</v>
      </c>
      <c r="P4" s="33">
        <v>0</v>
      </c>
      <c r="Q4" s="33">
        <v>297</v>
      </c>
      <c r="R4" s="33">
        <f t="shared" si="9"/>
        <v>247.5</v>
      </c>
      <c r="S4" s="34">
        <v>12430300</v>
      </c>
      <c r="T4" s="34" t="s">
        <v>42</v>
      </c>
    </row>
    <row r="5" spans="1:20" x14ac:dyDescent="0.25">
      <c r="A5" s="31">
        <v>4</v>
      </c>
      <c r="B5" s="31">
        <f t="shared" si="0"/>
        <v>248.33333333333334</v>
      </c>
      <c r="C5" s="31">
        <f t="shared" si="8"/>
        <v>298</v>
      </c>
      <c r="D5" s="31">
        <f t="shared" si="1"/>
        <v>357.59999999999997</v>
      </c>
      <c r="E5" s="32">
        <f t="shared" si="2"/>
        <v>10132000</v>
      </c>
      <c r="F5" s="31">
        <f t="shared" si="3"/>
        <v>40800</v>
      </c>
      <c r="G5" s="31">
        <f t="shared" si="4"/>
        <v>34000</v>
      </c>
      <c r="H5" s="31">
        <f t="shared" si="5"/>
        <v>28333</v>
      </c>
      <c r="I5" s="31"/>
      <c r="J5" s="31">
        <f t="shared" si="6"/>
        <v>0</v>
      </c>
      <c r="K5" s="31">
        <f t="shared" si="7"/>
        <v>0</v>
      </c>
      <c r="P5" s="33">
        <v>0</v>
      </c>
      <c r="Q5" s="33">
        <v>298</v>
      </c>
      <c r="R5" s="33">
        <f t="shared" si="9"/>
        <v>248.33333333333334</v>
      </c>
      <c r="S5" s="34">
        <v>10132000</v>
      </c>
      <c r="T5" s="34" t="s">
        <v>43</v>
      </c>
    </row>
    <row r="6" spans="1:20" x14ac:dyDescent="0.25">
      <c r="A6" s="31">
        <v>5</v>
      </c>
      <c r="B6" s="31">
        <f t="shared" si="0"/>
        <v>1618.3333333333335</v>
      </c>
      <c r="C6" s="31">
        <f t="shared" si="8"/>
        <v>1942</v>
      </c>
      <c r="D6" s="31">
        <f t="shared" si="1"/>
        <v>2330.4</v>
      </c>
      <c r="E6" s="32">
        <f t="shared" si="2"/>
        <v>62151768</v>
      </c>
      <c r="F6" s="31">
        <f t="shared" si="3"/>
        <v>38405</v>
      </c>
      <c r="G6" s="31">
        <f t="shared" si="4"/>
        <v>32004</v>
      </c>
      <c r="H6" s="31">
        <f t="shared" si="5"/>
        <v>26670</v>
      </c>
      <c r="I6" s="31"/>
      <c r="J6" s="31">
        <f t="shared" si="6"/>
        <v>0</v>
      </c>
      <c r="K6" s="31">
        <f t="shared" si="7"/>
        <v>0</v>
      </c>
      <c r="P6" s="33">
        <v>0</v>
      </c>
      <c r="Q6" s="33">
        <v>1942</v>
      </c>
      <c r="R6" s="33">
        <f t="shared" si="9"/>
        <v>1618.3333333333335</v>
      </c>
      <c r="S6" s="34">
        <v>62151768</v>
      </c>
      <c r="T6" s="34" t="s">
        <v>44</v>
      </c>
    </row>
    <row r="7" spans="1:20" x14ac:dyDescent="0.25">
      <c r="A7" s="31">
        <v>6</v>
      </c>
      <c r="B7" s="31">
        <f t="shared" si="0"/>
        <v>1525</v>
      </c>
      <c r="C7" s="31">
        <f t="shared" si="8"/>
        <v>1830</v>
      </c>
      <c r="D7" s="31">
        <f t="shared" si="1"/>
        <v>2196</v>
      </c>
      <c r="E7" s="32">
        <f t="shared" si="2"/>
        <v>58567320</v>
      </c>
      <c r="F7" s="31">
        <f t="shared" si="3"/>
        <v>38405</v>
      </c>
      <c r="G7" s="31">
        <f t="shared" si="4"/>
        <v>32004</v>
      </c>
      <c r="H7" s="31">
        <f t="shared" si="5"/>
        <v>26670</v>
      </c>
      <c r="I7" s="31"/>
      <c r="J7" s="31">
        <f t="shared" si="6"/>
        <v>0</v>
      </c>
      <c r="K7" s="31">
        <f t="shared" si="7"/>
        <v>0</v>
      </c>
      <c r="P7" s="33">
        <v>0</v>
      </c>
      <c r="Q7" s="33">
        <v>1830</v>
      </c>
      <c r="R7" s="33">
        <f t="shared" si="9"/>
        <v>1525</v>
      </c>
      <c r="S7" s="34">
        <v>58567320</v>
      </c>
      <c r="T7" s="34" t="s">
        <v>44</v>
      </c>
    </row>
    <row r="8" spans="1:20" x14ac:dyDescent="0.25">
      <c r="A8" s="31">
        <v>7</v>
      </c>
      <c r="B8" s="31">
        <f t="shared" si="0"/>
        <v>1715</v>
      </c>
      <c r="C8" s="31">
        <f t="shared" si="8"/>
        <v>2058</v>
      </c>
      <c r="D8" s="31">
        <f t="shared" si="1"/>
        <v>2469.6</v>
      </c>
      <c r="E8" s="32">
        <f t="shared" si="2"/>
        <v>80972860</v>
      </c>
      <c r="F8" s="31">
        <f t="shared" si="3"/>
        <v>47214</v>
      </c>
      <c r="G8" s="23">
        <f t="shared" si="4"/>
        <v>39345</v>
      </c>
      <c r="H8" s="23">
        <f t="shared" si="5"/>
        <v>32788</v>
      </c>
      <c r="I8" s="23"/>
      <c r="J8" s="23">
        <f t="shared" si="6"/>
        <v>0</v>
      </c>
      <c r="K8" s="23">
        <f t="shared" si="7"/>
        <v>0</v>
      </c>
      <c r="L8" s="24"/>
      <c r="M8" s="24"/>
      <c r="N8" s="24"/>
      <c r="O8" s="24"/>
      <c r="P8" s="24">
        <v>0</v>
      </c>
      <c r="Q8" s="24">
        <v>2058</v>
      </c>
      <c r="R8" s="24">
        <f t="shared" si="9"/>
        <v>1715</v>
      </c>
      <c r="S8" s="25">
        <v>80972860</v>
      </c>
      <c r="T8" s="25" t="s">
        <v>45</v>
      </c>
    </row>
    <row r="9" spans="1:20" x14ac:dyDescent="0.25">
      <c r="A9" s="31">
        <v>8</v>
      </c>
      <c r="B9" s="31">
        <f t="shared" si="0"/>
        <v>260.83333333333337</v>
      </c>
      <c r="C9" s="31">
        <f t="shared" si="8"/>
        <v>313.00000000000006</v>
      </c>
      <c r="D9" s="31">
        <f t="shared" si="1"/>
        <v>375.60000000000008</v>
      </c>
      <c r="E9" s="32">
        <f t="shared" si="2"/>
        <v>10642000</v>
      </c>
      <c r="F9" s="31">
        <f t="shared" si="3"/>
        <v>40800</v>
      </c>
      <c r="G9" s="31">
        <f t="shared" si="4"/>
        <v>34000</v>
      </c>
      <c r="H9" s="31">
        <f t="shared" si="5"/>
        <v>28333</v>
      </c>
      <c r="I9" s="31"/>
      <c r="J9" s="31">
        <f t="shared" si="6"/>
        <v>0</v>
      </c>
      <c r="K9" s="31">
        <f t="shared" si="7"/>
        <v>0</v>
      </c>
      <c r="P9" s="33">
        <v>0</v>
      </c>
      <c r="Q9" s="33">
        <v>313</v>
      </c>
      <c r="R9" s="33">
        <f t="shared" si="9"/>
        <v>260.83333333333337</v>
      </c>
      <c r="S9" s="34">
        <v>10642000</v>
      </c>
      <c r="T9" s="34" t="s">
        <v>46</v>
      </c>
    </row>
    <row r="10" spans="1:20" x14ac:dyDescent="0.25">
      <c r="A10" s="31">
        <v>9</v>
      </c>
      <c r="B10" s="31">
        <f t="shared" si="0"/>
        <v>550.83333333333337</v>
      </c>
      <c r="C10" s="31">
        <f t="shared" si="8"/>
        <v>661</v>
      </c>
      <c r="D10" s="31">
        <f t="shared" si="1"/>
        <v>793.19999999999993</v>
      </c>
      <c r="E10" s="32">
        <f t="shared" si="2"/>
        <v>23135000</v>
      </c>
      <c r="F10" s="31">
        <f t="shared" si="3"/>
        <v>42000</v>
      </c>
      <c r="G10" s="31">
        <f t="shared" si="4"/>
        <v>35000</v>
      </c>
      <c r="H10" s="31">
        <f t="shared" si="5"/>
        <v>29167</v>
      </c>
      <c r="I10" s="31"/>
      <c r="J10" s="31">
        <f t="shared" si="6"/>
        <v>0</v>
      </c>
      <c r="K10" s="31">
        <f t="shared" si="7"/>
        <v>0</v>
      </c>
      <c r="P10" s="33">
        <v>0</v>
      </c>
      <c r="Q10" s="33">
        <v>661</v>
      </c>
      <c r="R10" s="33">
        <f t="shared" si="9"/>
        <v>550.83333333333337</v>
      </c>
      <c r="S10" s="34">
        <v>23135000</v>
      </c>
      <c r="T10" s="34" t="s">
        <v>47</v>
      </c>
    </row>
    <row r="11" spans="1:20" x14ac:dyDescent="0.25">
      <c r="A11" s="31">
        <v>10</v>
      </c>
      <c r="B11" s="31">
        <f t="shared" si="0"/>
        <v>256.66666666666669</v>
      </c>
      <c r="C11" s="31">
        <f t="shared" si="8"/>
        <v>308</v>
      </c>
      <c r="D11" s="31">
        <f t="shared" si="1"/>
        <v>369.59999999999997</v>
      </c>
      <c r="E11" s="32">
        <f t="shared" si="2"/>
        <v>13452308</v>
      </c>
      <c r="F11" s="31">
        <f t="shared" si="3"/>
        <v>52412</v>
      </c>
      <c r="G11" s="31">
        <f t="shared" si="4"/>
        <v>43676</v>
      </c>
      <c r="H11" s="31">
        <f t="shared" si="5"/>
        <v>36397</v>
      </c>
      <c r="I11" s="31"/>
      <c r="J11" s="31">
        <f t="shared" si="6"/>
        <v>0</v>
      </c>
      <c r="K11" s="31">
        <f t="shared" si="7"/>
        <v>0</v>
      </c>
      <c r="P11" s="33">
        <v>0</v>
      </c>
      <c r="Q11" s="33">
        <v>308</v>
      </c>
      <c r="R11" s="33">
        <f t="shared" ref="R11:R14" si="10">Q11/1.2</f>
        <v>256.66666666666669</v>
      </c>
      <c r="S11" s="34">
        <v>13452308</v>
      </c>
      <c r="T11" s="34" t="s">
        <v>45</v>
      </c>
    </row>
    <row r="12" spans="1:20" x14ac:dyDescent="0.25">
      <c r="A12" s="31">
        <v>11</v>
      </c>
      <c r="B12" s="31">
        <f t="shared" si="0"/>
        <v>268.33333333333337</v>
      </c>
      <c r="C12" s="31">
        <f t="shared" si="8"/>
        <v>322.00000000000006</v>
      </c>
      <c r="D12" s="31">
        <f t="shared" si="1"/>
        <v>386.40000000000003</v>
      </c>
      <c r="E12" s="32">
        <f t="shared" si="2"/>
        <v>12558000</v>
      </c>
      <c r="F12" s="31">
        <f t="shared" si="3"/>
        <v>46800</v>
      </c>
      <c r="G12" s="31">
        <f t="shared" si="4"/>
        <v>39000</v>
      </c>
      <c r="H12" s="31">
        <f t="shared" si="5"/>
        <v>32500</v>
      </c>
      <c r="I12" s="31"/>
      <c r="J12" s="31">
        <f t="shared" si="6"/>
        <v>0</v>
      </c>
      <c r="K12" s="31">
        <f t="shared" si="7"/>
        <v>0</v>
      </c>
      <c r="P12" s="33">
        <v>0</v>
      </c>
      <c r="Q12" s="33">
        <v>322</v>
      </c>
      <c r="R12" s="33">
        <f t="shared" si="10"/>
        <v>268.33333333333337</v>
      </c>
      <c r="S12" s="34">
        <v>12558000</v>
      </c>
      <c r="T12" s="34" t="s">
        <v>48</v>
      </c>
    </row>
    <row r="13" spans="1:20" x14ac:dyDescent="0.25">
      <c r="A13" s="31">
        <v>12</v>
      </c>
      <c r="B13" s="31">
        <f t="shared" si="0"/>
        <v>511.66666666666669</v>
      </c>
      <c r="C13" s="31">
        <f t="shared" si="8"/>
        <v>614</v>
      </c>
      <c r="D13" s="31">
        <f t="shared" si="1"/>
        <v>736.8</v>
      </c>
      <c r="E13" s="32">
        <f t="shared" si="2"/>
        <v>21797000</v>
      </c>
      <c r="F13" s="31">
        <f t="shared" si="3"/>
        <v>42600</v>
      </c>
      <c r="G13" s="23">
        <f t="shared" si="4"/>
        <v>35500</v>
      </c>
      <c r="H13" s="23">
        <f t="shared" si="5"/>
        <v>29583</v>
      </c>
      <c r="I13" s="23"/>
      <c r="J13" s="23">
        <f t="shared" si="6"/>
        <v>0</v>
      </c>
      <c r="K13" s="23">
        <f t="shared" si="7"/>
        <v>0</v>
      </c>
      <c r="L13" s="24"/>
      <c r="M13" s="24"/>
      <c r="N13" s="24"/>
      <c r="O13" s="24"/>
      <c r="P13" s="24">
        <v>0</v>
      </c>
      <c r="Q13" s="24">
        <v>614</v>
      </c>
      <c r="R13" s="24">
        <f t="shared" si="10"/>
        <v>511.66666666666669</v>
      </c>
      <c r="S13" s="25">
        <v>21797000</v>
      </c>
      <c r="T13" s="25" t="s">
        <v>42</v>
      </c>
    </row>
    <row r="14" spans="1:20" x14ac:dyDescent="0.25">
      <c r="A14" s="31">
        <v>13</v>
      </c>
      <c r="B14" s="31">
        <f t="shared" si="0"/>
        <v>284.16666666666669</v>
      </c>
      <c r="C14" s="31">
        <f t="shared" si="8"/>
        <v>341</v>
      </c>
      <c r="D14" s="31">
        <f t="shared" si="1"/>
        <v>409.2</v>
      </c>
      <c r="E14" s="32">
        <f t="shared" si="2"/>
        <v>14974500</v>
      </c>
      <c r="F14" s="31">
        <f t="shared" si="3"/>
        <v>52696</v>
      </c>
      <c r="G14" s="31">
        <f t="shared" si="4"/>
        <v>43913</v>
      </c>
      <c r="H14" s="31">
        <f t="shared" si="5"/>
        <v>36595</v>
      </c>
      <c r="I14" s="31"/>
      <c r="J14" s="31">
        <f t="shared" si="6"/>
        <v>0</v>
      </c>
      <c r="K14" s="31">
        <f t="shared" si="7"/>
        <v>0</v>
      </c>
      <c r="P14" s="33">
        <v>0</v>
      </c>
      <c r="Q14" s="33">
        <v>341</v>
      </c>
      <c r="R14" s="33">
        <f t="shared" si="10"/>
        <v>284.16666666666669</v>
      </c>
      <c r="S14" s="34">
        <v>14974500</v>
      </c>
      <c r="T14" s="34" t="s">
        <v>49</v>
      </c>
    </row>
    <row r="15" spans="1:20" x14ac:dyDescent="0.25">
      <c r="A15" s="31">
        <v>14</v>
      </c>
      <c r="B15" s="31">
        <f t="shared" si="0"/>
        <v>214</v>
      </c>
      <c r="C15" s="31">
        <f t="shared" si="8"/>
        <v>256.8</v>
      </c>
      <c r="D15" s="31">
        <f t="shared" si="1"/>
        <v>308.16000000000003</v>
      </c>
      <c r="E15" s="32">
        <f t="shared" si="2"/>
        <v>15400000</v>
      </c>
      <c r="F15" s="31">
        <f t="shared" si="3"/>
        <v>71963</v>
      </c>
      <c r="G15" s="23">
        <f t="shared" si="4"/>
        <v>59969</v>
      </c>
      <c r="H15" s="23">
        <f t="shared" si="5"/>
        <v>49974</v>
      </c>
      <c r="I15" s="23"/>
      <c r="J15" s="23">
        <f t="shared" si="6"/>
        <v>0</v>
      </c>
      <c r="K15" s="23">
        <f t="shared" si="7"/>
        <v>0</v>
      </c>
      <c r="L15" s="24"/>
      <c r="M15" s="24"/>
      <c r="N15" s="24"/>
      <c r="O15" s="24"/>
      <c r="P15" s="24">
        <v>0</v>
      </c>
      <c r="Q15" s="24">
        <f t="shared" ref="Q15" si="11">P15/1.2</f>
        <v>0</v>
      </c>
      <c r="R15" s="24">
        <v>214</v>
      </c>
      <c r="S15" s="25">
        <v>15400000</v>
      </c>
      <c r="T15" s="34"/>
    </row>
    <row r="16" spans="1:20" x14ac:dyDescent="0.25">
      <c r="A16" s="31">
        <v>15</v>
      </c>
      <c r="B16" s="31">
        <f t="shared" si="0"/>
        <v>4840</v>
      </c>
      <c r="C16" s="31">
        <f t="shared" si="8"/>
        <v>5808</v>
      </c>
      <c r="D16" s="31">
        <f t="shared" si="1"/>
        <v>6969.5999999999995</v>
      </c>
      <c r="E16" s="32">
        <f t="shared" si="2"/>
        <v>266200000</v>
      </c>
      <c r="F16" s="31">
        <f t="shared" ref="F16" si="12">ROUND((E16/B16),0)</f>
        <v>55000</v>
      </c>
      <c r="G16" s="23">
        <f t="shared" ref="G16" si="13">ROUND((E16/C16),0)</f>
        <v>45833</v>
      </c>
      <c r="H16" s="23">
        <f t="shared" ref="H16" si="14">ROUND((E16/D16),0)</f>
        <v>38194</v>
      </c>
      <c r="I16" s="23"/>
      <c r="J16" s="23">
        <f t="shared" ref="J16" si="15">U16</f>
        <v>0</v>
      </c>
      <c r="K16" s="23">
        <f t="shared" ref="K16" si="16">V16</f>
        <v>0</v>
      </c>
      <c r="L16" s="24"/>
      <c r="M16" s="24"/>
      <c r="N16" s="24"/>
      <c r="O16" s="24"/>
      <c r="P16" s="24">
        <v>0</v>
      </c>
      <c r="Q16" s="24">
        <f t="shared" ref="Q16" si="17">P16/1.2</f>
        <v>0</v>
      </c>
      <c r="R16" s="24">
        <v>4840</v>
      </c>
      <c r="S16" s="25">
        <v>266200000</v>
      </c>
      <c r="T16" s="34"/>
    </row>
    <row r="17" spans="1:20" x14ac:dyDescent="0.25">
      <c r="A17" s="31">
        <v>16</v>
      </c>
      <c r="B17" s="31">
        <f t="shared" ref="B17:B21" si="18">R17</f>
        <v>1700</v>
      </c>
      <c r="C17" s="31">
        <f t="shared" ref="C17:C21" si="19">B17*1.2</f>
        <v>2040</v>
      </c>
      <c r="D17" s="31">
        <f t="shared" ref="D17:D21" si="20">C17*1.2</f>
        <v>2448</v>
      </c>
      <c r="E17" s="32">
        <f t="shared" ref="E17:E21" si="21">S17</f>
        <v>80000000</v>
      </c>
      <c r="F17" s="31">
        <f t="shared" ref="F17" si="22">ROUND((E17/B17),0)</f>
        <v>47059</v>
      </c>
      <c r="G17" s="23">
        <f t="shared" ref="G17" si="23">ROUND((E17/C17),0)</f>
        <v>39216</v>
      </c>
      <c r="H17" s="23">
        <f t="shared" ref="H17" si="24">ROUND((E17/D17),0)</f>
        <v>32680</v>
      </c>
      <c r="I17" s="23"/>
      <c r="J17" s="23">
        <f t="shared" ref="J17" si="25">U17</f>
        <v>0</v>
      </c>
      <c r="K17" s="23">
        <f t="shared" ref="K17" si="26">V17</f>
        <v>0</v>
      </c>
      <c r="L17" s="24"/>
      <c r="M17" s="24"/>
      <c r="N17" s="24"/>
      <c r="O17" s="24"/>
      <c r="P17" s="24">
        <v>0</v>
      </c>
      <c r="Q17" s="24">
        <f t="shared" ref="Q17" si="27">P17/1.2</f>
        <v>0</v>
      </c>
      <c r="R17" s="24">
        <v>1700</v>
      </c>
      <c r="S17" s="25">
        <v>80000000</v>
      </c>
      <c r="T17" s="34"/>
    </row>
    <row r="18" spans="1:20" x14ac:dyDescent="0.25">
      <c r="A18" s="31">
        <v>17</v>
      </c>
      <c r="B18" s="31">
        <f t="shared" si="18"/>
        <v>1809</v>
      </c>
      <c r="C18" s="31">
        <f t="shared" si="19"/>
        <v>2170.7999999999997</v>
      </c>
      <c r="D18" s="31">
        <f t="shared" si="20"/>
        <v>2604.9599999999996</v>
      </c>
      <c r="E18" s="32">
        <f t="shared" si="21"/>
        <v>90000000</v>
      </c>
      <c r="F18" s="31">
        <f t="shared" ref="F18:F21" si="28">ROUND((E18/B18),0)</f>
        <v>49751</v>
      </c>
      <c r="G18" s="23">
        <f t="shared" ref="G18:G21" si="29">ROUND((E18/C18),0)</f>
        <v>41459</v>
      </c>
      <c r="H18" s="23">
        <f t="shared" ref="H18:H21" si="30">ROUND((E18/D18),0)</f>
        <v>34549</v>
      </c>
      <c r="I18" s="23"/>
      <c r="J18" s="23">
        <f t="shared" ref="J18:K21" si="31">U18</f>
        <v>0</v>
      </c>
      <c r="K18" s="23">
        <f t="shared" si="31"/>
        <v>0</v>
      </c>
      <c r="L18" s="24"/>
      <c r="M18" s="24"/>
      <c r="N18" s="24"/>
      <c r="O18" s="24"/>
      <c r="P18" s="24">
        <v>0</v>
      </c>
      <c r="Q18" s="24">
        <f t="shared" ref="Q18" si="32">P18/1.2</f>
        <v>0</v>
      </c>
      <c r="R18" s="24">
        <v>1809</v>
      </c>
      <c r="S18" s="25">
        <v>90000000</v>
      </c>
      <c r="T18" s="34"/>
    </row>
    <row r="19" spans="1:20" x14ac:dyDescent="0.25">
      <c r="A19" s="31">
        <v>18</v>
      </c>
      <c r="B19" s="31">
        <f t="shared" si="18"/>
        <v>0</v>
      </c>
      <c r="C19" s="31">
        <f t="shared" si="19"/>
        <v>0</v>
      </c>
      <c r="D19" s="31">
        <f t="shared" si="20"/>
        <v>0</v>
      </c>
      <c r="E19" s="32">
        <f t="shared" si="21"/>
        <v>0</v>
      </c>
      <c r="F19" s="31" t="e">
        <f t="shared" si="28"/>
        <v>#DIV/0!</v>
      </c>
      <c r="G19" s="31" t="e">
        <f t="shared" si="29"/>
        <v>#DIV/0!</v>
      </c>
      <c r="H19" s="31" t="e">
        <f t="shared" si="30"/>
        <v>#DIV/0!</v>
      </c>
      <c r="I19" s="31"/>
      <c r="J19" s="31">
        <f t="shared" si="31"/>
        <v>0</v>
      </c>
      <c r="K19" s="31">
        <f t="shared" si="31"/>
        <v>0</v>
      </c>
      <c r="P19" s="33">
        <v>0</v>
      </c>
      <c r="Q19" s="33">
        <f>P19/1.2</f>
        <v>0</v>
      </c>
      <c r="R19" s="33">
        <f t="shared" ref="R19:R21" si="33">Q19/1.2</f>
        <v>0</v>
      </c>
      <c r="S19" s="34">
        <v>0</v>
      </c>
      <c r="T19" s="34"/>
    </row>
    <row r="20" spans="1:20" x14ac:dyDescent="0.25">
      <c r="A20" s="31">
        <v>19</v>
      </c>
      <c r="B20" s="31">
        <f t="shared" ref="B20" si="34">R20</f>
        <v>0</v>
      </c>
      <c r="C20" s="31">
        <f t="shared" ref="C20" si="35">B20*1.2</f>
        <v>0</v>
      </c>
      <c r="D20" s="31">
        <f t="shared" ref="D20" si="36">C20*1.2</f>
        <v>0</v>
      </c>
      <c r="E20" s="32">
        <f t="shared" ref="E20" si="37">S20</f>
        <v>0</v>
      </c>
      <c r="F20" s="31" t="e">
        <f t="shared" ref="F20" si="38">ROUND((E20/B20),0)</f>
        <v>#DIV/0!</v>
      </c>
      <c r="G20" s="31" t="e">
        <f t="shared" ref="G20" si="39">ROUND((E20/C20),0)</f>
        <v>#DIV/0!</v>
      </c>
      <c r="H20" s="31" t="e">
        <f t="shared" ref="H20" si="40">ROUND((E20/D20),0)</f>
        <v>#DIV/0!</v>
      </c>
      <c r="I20" s="31"/>
      <c r="J20" s="31">
        <f t="shared" ref="J20" si="41">U20</f>
        <v>0</v>
      </c>
      <c r="K20" s="31">
        <f t="shared" ref="K20" si="42">V20</f>
        <v>0</v>
      </c>
      <c r="P20" s="33">
        <v>0</v>
      </c>
      <c r="Q20" s="33">
        <f t="shared" ref="Q20" si="43">P20/1.2</f>
        <v>0</v>
      </c>
      <c r="R20" s="33">
        <f t="shared" ref="R20" si="44">Q20/1.2</f>
        <v>0</v>
      </c>
      <c r="S20" s="34">
        <v>0</v>
      </c>
      <c r="T20" s="34"/>
    </row>
    <row r="21" spans="1:20" x14ac:dyDescent="0.25">
      <c r="A21" s="31">
        <v>20</v>
      </c>
      <c r="B21" s="31">
        <f t="shared" si="18"/>
        <v>0</v>
      </c>
      <c r="C21" s="31">
        <f t="shared" si="19"/>
        <v>0</v>
      </c>
      <c r="D21" s="31">
        <f t="shared" si="20"/>
        <v>0</v>
      </c>
      <c r="E21" s="32">
        <f t="shared" si="21"/>
        <v>0</v>
      </c>
      <c r="F21" s="31" t="e">
        <f t="shared" si="28"/>
        <v>#DIV/0!</v>
      </c>
      <c r="G21" s="31" t="e">
        <f t="shared" si="29"/>
        <v>#DIV/0!</v>
      </c>
      <c r="H21" s="31" t="e">
        <f t="shared" si="30"/>
        <v>#DIV/0!</v>
      </c>
      <c r="I21" s="31"/>
      <c r="J21" s="31">
        <f t="shared" si="31"/>
        <v>0</v>
      </c>
      <c r="K21" s="31">
        <f t="shared" si="31"/>
        <v>0</v>
      </c>
      <c r="P21" s="33">
        <v>0</v>
      </c>
      <c r="Q21" s="33">
        <f>P21/1.2</f>
        <v>0</v>
      </c>
      <c r="R21" s="33">
        <f t="shared" si="33"/>
        <v>0</v>
      </c>
      <c r="S21" s="34">
        <v>0</v>
      </c>
      <c r="T21" s="34"/>
    </row>
    <row r="22" spans="1:20" s="35" customFormat="1" x14ac:dyDescent="0.25"/>
    <row r="23" spans="1:20" s="35" customFormat="1" x14ac:dyDescent="0.25"/>
    <row r="24" spans="1:20" s="35" customFormat="1" x14ac:dyDescent="0.25">
      <c r="F24" s="36"/>
    </row>
    <row r="25" spans="1:20" s="35" customFormat="1" x14ac:dyDescent="0.25">
      <c r="F25" s="37"/>
    </row>
    <row r="26" spans="1:20" s="35" customFormat="1" x14ac:dyDescent="0.25">
      <c r="F26" s="37"/>
    </row>
    <row r="27" spans="1:20" s="35" customFormat="1" x14ac:dyDescent="0.25">
      <c r="F27" s="37"/>
    </row>
    <row r="28" spans="1:20" s="35" customFormat="1" x14ac:dyDescent="0.25">
      <c r="C28" s="19" t="s">
        <v>33</v>
      </c>
      <c r="D28" s="19"/>
      <c r="F28" s="21" t="s">
        <v>29</v>
      </c>
      <c r="G28" s="21">
        <v>0</v>
      </c>
    </row>
    <row r="29" spans="1:20" s="35" customFormat="1" x14ac:dyDescent="0.25">
      <c r="C29" s="19" t="s">
        <v>1</v>
      </c>
      <c r="D29" s="19"/>
      <c r="F29" s="21" t="s">
        <v>30</v>
      </c>
      <c r="G29" s="21"/>
      <c r="H29" s="35" t="e">
        <f>G29/G28</f>
        <v>#DIV/0!</v>
      </c>
    </row>
    <row r="30" spans="1:20" s="35" customFormat="1" x14ac:dyDescent="0.25">
      <c r="F30" s="21" t="s">
        <v>31</v>
      </c>
      <c r="G30" s="21"/>
    </row>
    <row r="31" spans="1:20" s="35" customFormat="1" x14ac:dyDescent="0.25">
      <c r="C31" s="22"/>
      <c r="D31" s="22"/>
      <c r="F31" s="22" t="s">
        <v>32</v>
      </c>
      <c r="G31" s="22">
        <f>G29*G30</f>
        <v>0</v>
      </c>
      <c r="H31" s="35" t="e">
        <f>G31/D29</f>
        <v>#DIV/0!</v>
      </c>
    </row>
    <row r="32" spans="1:20" s="35" customFormat="1" x14ac:dyDescent="0.25">
      <c r="C32" s="22"/>
      <c r="D32" s="22"/>
      <c r="F32" s="22" t="s">
        <v>24</v>
      </c>
      <c r="G32" s="22">
        <f>G31*90%</f>
        <v>0</v>
      </c>
    </row>
    <row r="33" spans="3:11" s="35" customFormat="1" x14ac:dyDescent="0.25">
      <c r="C33" s="22"/>
      <c r="D33" s="22"/>
      <c r="F33" s="22" t="s">
        <v>25</v>
      </c>
      <c r="G33" s="22">
        <f>G31*80%</f>
        <v>0</v>
      </c>
    </row>
    <row r="34" spans="3:11" s="35" customFormat="1" x14ac:dyDescent="0.25">
      <c r="C34" s="22"/>
      <c r="D34" s="22"/>
    </row>
    <row r="35" spans="3:11" s="35" customFormat="1" x14ac:dyDescent="0.25">
      <c r="C35" s="22"/>
      <c r="D35" s="22"/>
      <c r="E35" s="35" t="s">
        <v>37</v>
      </c>
      <c r="F35" s="35" t="s">
        <v>38</v>
      </c>
      <c r="G35" s="35" t="s">
        <v>36</v>
      </c>
      <c r="H35" s="35" t="s">
        <v>35</v>
      </c>
      <c r="I35" s="35" t="s">
        <v>51</v>
      </c>
      <c r="K35" s="35" t="s">
        <v>39</v>
      </c>
    </row>
    <row r="36" spans="3:11" s="35" customFormat="1" x14ac:dyDescent="0.25">
      <c r="E36" s="35">
        <v>308900000</v>
      </c>
      <c r="F36" s="35" t="s">
        <v>50</v>
      </c>
      <c r="G36" s="35">
        <v>4271</v>
      </c>
      <c r="H36" s="35">
        <f>567.1*10.74</f>
        <v>6090.6540000000005</v>
      </c>
      <c r="I36" s="35">
        <v>6102</v>
      </c>
      <c r="J36" s="35">
        <f>H36/G36</f>
        <v>1.4260487005385156</v>
      </c>
      <c r="K36" s="35">
        <v>3</v>
      </c>
    </row>
    <row r="37" spans="3:11" s="35" customFormat="1" x14ac:dyDescent="0.25">
      <c r="H37" s="35">
        <f>H36/G36</f>
        <v>1.4260487005385156</v>
      </c>
      <c r="I37" s="35">
        <f>I36/G36</f>
        <v>1.4287052212596583</v>
      </c>
    </row>
    <row r="38" spans="3:11" s="35" customFormat="1" x14ac:dyDescent="0.25"/>
    <row r="39" spans="3:11" s="35" customFormat="1" x14ac:dyDescent="0.25"/>
    <row r="40" spans="3:11" s="35" customFormat="1" x14ac:dyDescent="0.25">
      <c r="G40" s="37"/>
      <c r="H40" s="37"/>
      <c r="I40" s="37"/>
    </row>
    <row r="41" spans="3:11" x14ac:dyDescent="0.25">
      <c r="H41" s="35">
        <v>39000</v>
      </c>
      <c r="I41" s="35"/>
    </row>
    <row r="42" spans="3:11" x14ac:dyDescent="0.25">
      <c r="H42" s="35">
        <f>H40*H41</f>
        <v>0</v>
      </c>
      <c r="I42" s="35"/>
    </row>
    <row r="44" spans="3:11" x14ac:dyDescent="0.25">
      <c r="G44" s="33" t="s">
        <v>40</v>
      </c>
      <c r="H44" s="38">
        <f>G40*3000</f>
        <v>0</v>
      </c>
      <c r="I44" s="38"/>
    </row>
    <row r="46" spans="3:11" x14ac:dyDescent="0.25">
      <c r="H46" s="38">
        <f>H42+H44</f>
        <v>0</v>
      </c>
      <c r="I46" s="38"/>
    </row>
    <row r="48" spans="3:11" x14ac:dyDescent="0.25">
      <c r="G48" s="33" t="s">
        <v>41</v>
      </c>
      <c r="H48" s="35">
        <f>2500000*9</f>
        <v>22500000</v>
      </c>
      <c r="I48" s="35"/>
    </row>
    <row r="50" spans="8:9" x14ac:dyDescent="0.25">
      <c r="H50" s="38">
        <f>H44+H42+H48</f>
        <v>22500000</v>
      </c>
      <c r="I50" s="38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1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2024-02-20T10:51:06Z</dcterms:modified>
</cp:coreProperties>
</file>